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840" windowWidth="19575" windowHeight="7080" activeTab="3"/>
  </bookViews>
  <sheets>
    <sheet name="Výpočet užitné plochy" sheetId="1" r:id="rId1"/>
    <sheet name="Informace o místnostech" sheetId="2" r:id="rId2"/>
    <sheet name="Celkový přehled" sheetId="3" r:id="rId3"/>
    <sheet name="Výpis" sheetId="4" r:id="rId4"/>
  </sheets>
  <calcPr calcId="145621"/>
</workbook>
</file>

<file path=xl/calcChain.xml><?xml version="1.0" encoding="utf-8"?>
<calcChain xmlns="http://schemas.openxmlformats.org/spreadsheetml/2006/main">
  <c r="D51" i="4" l="1"/>
  <c r="C29" i="4"/>
  <c r="C24" i="4"/>
  <c r="N23" i="4"/>
  <c r="K23" i="4"/>
  <c r="J23" i="4"/>
  <c r="I23" i="4"/>
  <c r="G23" i="4"/>
  <c r="K22" i="4"/>
  <c r="K24" i="4" s="1"/>
  <c r="J22" i="4"/>
  <c r="J24" i="4" s="1"/>
  <c r="K26" i="4" s="1"/>
  <c r="I22" i="4"/>
  <c r="I24" i="4" s="1"/>
  <c r="G22" i="4"/>
  <c r="G24" i="4" s="1"/>
  <c r="C147" i="2" l="1"/>
  <c r="C146" i="2"/>
  <c r="B145" i="2"/>
  <c r="D144" i="2"/>
  <c r="D132" i="2"/>
  <c r="D122" i="2"/>
  <c r="D6" i="2"/>
  <c r="D18" i="2"/>
  <c r="D29" i="2"/>
  <c r="D41" i="2"/>
  <c r="D52" i="2"/>
  <c r="D62" i="2"/>
  <c r="D73" i="2"/>
  <c r="D86" i="2"/>
  <c r="D99" i="2"/>
  <c r="D109" i="2"/>
  <c r="B144" i="2"/>
  <c r="C143" i="2"/>
  <c r="C142" i="2"/>
  <c r="C141" i="2"/>
  <c r="C56" i="2"/>
  <c r="B54" i="2"/>
  <c r="C45" i="2"/>
  <c r="B43" i="2"/>
  <c r="C44" i="2"/>
  <c r="C32" i="2"/>
  <c r="C33" i="2"/>
  <c r="C22" i="2"/>
  <c r="C11" i="2"/>
  <c r="C68" i="2"/>
  <c r="C80" i="2"/>
  <c r="C91" i="2"/>
  <c r="C92" i="2"/>
  <c r="C90" i="2"/>
  <c r="C103" i="2"/>
  <c r="C114" i="2"/>
  <c r="C126" i="2"/>
  <c r="C136" i="2"/>
  <c r="C137" i="2" s="1"/>
  <c r="C79" i="2" l="1"/>
  <c r="C78" i="2"/>
  <c r="C66" i="2"/>
  <c r="C67" i="2" s="1"/>
  <c r="C55" i="2"/>
  <c r="C10" i="2"/>
  <c r="C113" i="2"/>
  <c r="C125" i="2"/>
  <c r="C21" i="2"/>
  <c r="C102" i="2"/>
</calcChain>
</file>

<file path=xl/sharedStrings.xml><?xml version="1.0" encoding="utf-8"?>
<sst xmlns="http://schemas.openxmlformats.org/spreadsheetml/2006/main" count="467" uniqueCount="219">
  <si>
    <t>Výpočet užitné plochy</t>
  </si>
  <si>
    <t>Úroveň</t>
  </si>
  <si>
    <t>Účel místnosti</t>
  </si>
  <si>
    <t>Br. plocha</t>
  </si>
  <si>
    <t>Odečet</t>
  </si>
  <si>
    <t>Plocha</t>
  </si>
  <si>
    <t>Byt 1</t>
  </si>
  <si>
    <t>18 Místnosti</t>
  </si>
  <si>
    <t>1.NP</t>
  </si>
  <si>
    <t>125 Sprchy ženy</t>
  </si>
  <si>
    <t>126 Umývárna ženy</t>
  </si>
  <si>
    <t>124 Sprchy muži</t>
  </si>
  <si>
    <t>123 Umývárna muži</t>
  </si>
  <si>
    <t>128 WC</t>
  </si>
  <si>
    <t>128 Záchody</t>
  </si>
  <si>
    <t>129 WC</t>
  </si>
  <si>
    <t>127 Předsíň</t>
  </si>
  <si>
    <t>118 Umývárna hosté</t>
  </si>
  <si>
    <t>117 WC hosté</t>
  </si>
  <si>
    <t>116 Sprcha hosté</t>
  </si>
  <si>
    <t>115 WC</t>
  </si>
  <si>
    <t>114 Umývárna</t>
  </si>
  <si>
    <t>DIN277 plocha</t>
  </si>
  <si>
    <t>Celková užitná plocha</t>
  </si>
  <si>
    <t>Jednotka: m2</t>
  </si>
  <si>
    <t>Předsíň</t>
  </si>
  <si>
    <t>3.02 m2</t>
  </si>
  <si>
    <t>1.95*1.55</t>
  </si>
  <si>
    <t>Obvod</t>
  </si>
  <si>
    <t>1.95 + 1.55 + 1.95 + 1.55</t>
  </si>
  <si>
    <t>Plocha dveří (2)</t>
  </si>
  <si>
    <t>3.15 m2</t>
  </si>
  <si>
    <t>1.58 + 1.58</t>
  </si>
  <si>
    <t>Plocha oken (0)</t>
  </si>
  <si>
    <t>Plochy zdí</t>
  </si>
  <si>
    <t>12.79 m2</t>
  </si>
  <si>
    <t>3.68 + 2.60 + 5.26 + 1.24</t>
  </si>
  <si>
    <t>Objem</t>
  </si>
  <si>
    <t>9.05 m3</t>
  </si>
  <si>
    <t>Číslo místnosti</t>
  </si>
  <si>
    <t>127</t>
  </si>
  <si>
    <t>Sprcha hosté</t>
  </si>
  <si>
    <t>3.50 m2</t>
  </si>
  <si>
    <t>0.72 + 0.33 + 0.13 + 0.33 + 0.95 + 1.02 + 1.07 + 0.13 + 1.07 + 0.90 + 1.80 + 2.05</t>
  </si>
  <si>
    <t>Plocha dveří (1)</t>
  </si>
  <si>
    <t>1.18 m2</t>
  </si>
  <si>
    <t>1.18</t>
  </si>
  <si>
    <t>Plocha oken (2)</t>
  </si>
  <si>
    <t>1.62 m2</t>
  </si>
  <si>
    <t>0.81 + 0.81</t>
  </si>
  <si>
    <t>25.53 m2</t>
  </si>
  <si>
    <t>1.95 + 0.88 + 0.34 + 0.88 + 2.56 + 2.76 + 2.90 + 0.34 + 2.90 + 1.24 + 4.85 + 3.91</t>
  </si>
  <si>
    <t>10.51 m3</t>
  </si>
  <si>
    <t>116</t>
  </si>
  <si>
    <t>Sprchy muži</t>
  </si>
  <si>
    <t>18.92 m2</t>
  </si>
  <si>
    <t>4.03 + 3.94 + 0.04 + 0.76 + 3.10 + 0.90 + 4.70</t>
  </si>
  <si>
    <t>1.58 m2</t>
  </si>
  <si>
    <t>1.58</t>
  </si>
  <si>
    <t>Plocha oken (4)</t>
  </si>
  <si>
    <t>2.99 m2</t>
  </si>
  <si>
    <t>0.56 + 0.81 + 0.81 + 0.81</t>
  </si>
  <si>
    <t>35.10 m2</t>
  </si>
  <si>
    <t>8.75 + 3.15 + 0.09 + 2.05 + 6.75 + 1.62 + 12.68</t>
  </si>
  <si>
    <t>56.76 m3</t>
  </si>
  <si>
    <t>124</t>
  </si>
  <si>
    <t>Sprchy ženy</t>
  </si>
  <si>
    <t>19.33 m2</t>
  </si>
  <si>
    <t>4.14 + 4.70 + 0.90 + 3.10 + 0.76 + 0.14 + 3.94</t>
  </si>
  <si>
    <t>43.15 m2</t>
  </si>
  <si>
    <t>9.04 + 12.68 + 1.62 + 6.75 + 2.05 + 0.38 + 10.63</t>
  </si>
  <si>
    <t>58.00 m3</t>
  </si>
  <si>
    <t>125</t>
  </si>
  <si>
    <t>Umývárna</t>
  </si>
  <si>
    <t>1.61 m2</t>
  </si>
  <si>
    <t>0.40 + 1.30 + 0.95 + 1.70 + 0.95</t>
  </si>
  <si>
    <t>2.36 m2</t>
  </si>
  <si>
    <t>1.18 + 1.18</t>
  </si>
  <si>
    <t>Plocha oken (1)</t>
  </si>
  <si>
    <t>0.81 m2</t>
  </si>
  <si>
    <t>0.81</t>
  </si>
  <si>
    <t>9.31 m2</t>
  </si>
  <si>
    <t>1.08 + 2.33 + 0.76 + 3.40 + 1.75</t>
  </si>
  <si>
    <t>4.83 m3</t>
  </si>
  <si>
    <t>114</t>
  </si>
  <si>
    <t>Umývárna hosté</t>
  </si>
  <si>
    <t>1.99 m2</t>
  </si>
  <si>
    <t>1.70 + 1.17 + 1.70 + 1.17</t>
  </si>
  <si>
    <t>10.10 m2</t>
  </si>
  <si>
    <t>3.40 + 0.94 + 3.40 + 2.36</t>
  </si>
  <si>
    <t>5.98 m3</t>
  </si>
  <si>
    <t>118</t>
  </si>
  <si>
    <t>Umývárna muži</t>
  </si>
  <si>
    <t>7.97 m2</t>
  </si>
  <si>
    <t>1.75 + 2.19 + 0.20 + 0.30 + 0.20 + 2.21 + 0.37 + 0.90 + 0.17 + 0.60 + 0.30 + 4.10</t>
  </si>
  <si>
    <t>1.64 m2</t>
  </si>
  <si>
    <t>0.56 + 1.08</t>
  </si>
  <si>
    <t>2.58 + 1.75 + 0.54 + 0.82 + 0.54 + 1.77 + 1.01 + 1.35 + 0.47 + 1.62 + 0.81 + 11.06</t>
  </si>
  <si>
    <t>23.92 m3</t>
  </si>
  <si>
    <t>123</t>
  </si>
  <si>
    <t>Umývárna ženy</t>
  </si>
  <si>
    <t>11.86 m2</t>
  </si>
  <si>
    <t>0.19 + 0.30 + 0.19 + 2.20 + 1.95 + 1.68 + 0.88 + 0.37 + 0.11 + 2.65 + 1.16 + 0.42 + 0.40 + 0.42 + 1.37 + 2.20</t>
  </si>
  <si>
    <t>Plocha oken (3)</t>
  </si>
  <si>
    <t>2.72 m2</t>
  </si>
  <si>
    <t>0.56 + 1.08 + 1.08</t>
  </si>
  <si>
    <t>0.50 + 0.82 + 0.50 + 1.76 + 3.12 + 4.52 + 2.36 + 1.00 + 0.29 + 2.12 + 2.04 + 1.13 + 1.09 + 1.13 + 2.63 + 1.76</t>
  </si>
  <si>
    <t>35.57 m3</t>
  </si>
  <si>
    <t>126</t>
  </si>
  <si>
    <t>WC</t>
  </si>
  <si>
    <t>1.11 m2</t>
  </si>
  <si>
    <t>1.21 + 0.91 + 1.21 + 0.91</t>
  </si>
  <si>
    <t>10.30 m2</t>
  </si>
  <si>
    <t>3.28 + 2.47 + 3.28 + 1.28</t>
  </si>
  <si>
    <t>3.32 m3</t>
  </si>
  <si>
    <t>128</t>
  </si>
  <si>
    <t>Záchody</t>
  </si>
  <si>
    <t>16.44 m2</t>
  </si>
  <si>
    <t>0.06 + 0.37 + 1.02 + 4.16 + 1.80 + 7.28 + 2.67 + 0.10 + 0.21 + 2.65</t>
  </si>
  <si>
    <t>Plocha dveří (8)</t>
  </si>
  <si>
    <t>9.85 m2</t>
  </si>
  <si>
    <t>1.58 + 1.18 + 1.18 + 1.18 + 1.18 + 1.18 + 1.18 + 1.18</t>
  </si>
  <si>
    <t>2.16 m2</t>
  </si>
  <si>
    <t>1.08 + 1.08</t>
  </si>
  <si>
    <t>44.23 m2</t>
  </si>
  <si>
    <t>0.16 + 1.00 + 2.77 + 9.66 + 5.39 + 11.39 + 5.86 + 0.27 + 0.57 + 7.16</t>
  </si>
  <si>
    <t>49.32 m3</t>
  </si>
  <si>
    <t>Celkový přehled</t>
  </si>
  <si>
    <t>Plocha místností</t>
  </si>
  <si>
    <t>95.87 m2</t>
  </si>
  <si>
    <t>Plocha oken</t>
  </si>
  <si>
    <t>15.74 m2</t>
  </si>
  <si>
    <t>Plocha dveří</t>
  </si>
  <si>
    <t>35.85 m2</t>
  </si>
  <si>
    <t>329.23 m2</t>
  </si>
  <si>
    <t>287.14 m3</t>
  </si>
  <si>
    <t>Plocha pro obklad</t>
  </si>
  <si>
    <t>plocha odstranění nátěrů</t>
  </si>
  <si>
    <t>plocha maleb</t>
  </si>
  <si>
    <t>1.52 m2</t>
  </si>
  <si>
    <t>1.70 + 0.90 + 1.70 + 0.90</t>
  </si>
  <si>
    <t>12.03 m2</t>
  </si>
  <si>
    <t>3.40 + 2.42 + 4.58 + 1.62</t>
  </si>
  <si>
    <t>4.57 m3</t>
  </si>
  <si>
    <t>WC hosté</t>
  </si>
  <si>
    <t>4.58 + 2.42 + 3.40 + 1.62</t>
  </si>
  <si>
    <t>obvod pro tmelení</t>
  </si>
  <si>
    <t>obvod lišty</t>
  </si>
  <si>
    <t>stěny aktivovaným štukem</t>
  </si>
  <si>
    <t>odsekání obkladů</t>
  </si>
  <si>
    <t>Přizdívky Ytong</t>
  </si>
  <si>
    <t>Podlaží</t>
  </si>
  <si>
    <t>ID</t>
  </si>
  <si>
    <t>Výška</t>
  </si>
  <si>
    <t>Prům. výška</t>
  </si>
  <si>
    <t>Tloušťka</t>
  </si>
  <si>
    <t>Délka 1.</t>
  </si>
  <si>
    <t>Délka 2.</t>
  </si>
  <si>
    <t>Plocha 1.</t>
  </si>
  <si>
    <t>Plocha 2.</t>
  </si>
  <si>
    <t>800 mm</t>
  </si>
  <si>
    <t>100 mm</t>
  </si>
  <si>
    <t>0.176 m3</t>
  </si>
  <si>
    <t>2200 mm</t>
  </si>
  <si>
    <t>1.76 m2</t>
  </si>
  <si>
    <t>0.177 m3</t>
  </si>
  <si>
    <t>2210 mm</t>
  </si>
  <si>
    <t>1.77 m2</t>
  </si>
  <si>
    <t>0.094 m3</t>
  </si>
  <si>
    <t>1175 mm</t>
  </si>
  <si>
    <t>0.94 m2</t>
  </si>
  <si>
    <t>3000 mm</t>
  </si>
  <si>
    <t>0.27 m3</t>
  </si>
  <si>
    <t>900 mm</t>
  </si>
  <si>
    <t>2.7 m2</t>
  </si>
  <si>
    <t>0.124 m3</t>
  </si>
  <si>
    <t>1550 mm</t>
  </si>
  <si>
    <t>1.24 m2</t>
  </si>
  <si>
    <t>0.315 m3</t>
  </si>
  <si>
    <t>3940 mm</t>
  </si>
  <si>
    <t>0.175 m3</t>
  </si>
  <si>
    <t>2190 mm</t>
  </si>
  <si>
    <t>1.75 m2</t>
  </si>
  <si>
    <t>0.212 m3</t>
  </si>
  <si>
    <t>2655 mm</t>
  </si>
  <si>
    <t>2.12 m2</t>
  </si>
  <si>
    <t>0.076 m3</t>
  </si>
  <si>
    <t>950 mm</t>
  </si>
  <si>
    <t>0.76 m2</t>
  </si>
  <si>
    <t>Celkem:</t>
  </si>
  <si>
    <t>2.07 m3</t>
  </si>
  <si>
    <t>20870 mm</t>
  </si>
  <si>
    <t>20.66 m2</t>
  </si>
  <si>
    <t>Okna</t>
  </si>
  <si>
    <t>Název</t>
  </si>
  <si>
    <t>Počet ks</t>
  </si>
  <si>
    <t>Šířka</t>
  </si>
  <si>
    <t>Celk. plocha</t>
  </si>
  <si>
    <t>parapety</t>
  </si>
  <si>
    <t>ostění</t>
  </si>
  <si>
    <t>obvod</t>
  </si>
  <si>
    <t>1 Obdélníkové dělené</t>
  </si>
  <si>
    <t>Dveře</t>
  </si>
  <si>
    <t>plocha</t>
  </si>
  <si>
    <t>dveře</t>
  </si>
  <si>
    <t>1970 mm</t>
  </si>
  <si>
    <t>9.46 m2</t>
  </si>
  <si>
    <t>600 mm</t>
  </si>
  <si>
    <t>13 m2</t>
  </si>
  <si>
    <t>Legenda místností</t>
  </si>
  <si>
    <t>128e</t>
  </si>
  <si>
    <t>128d</t>
  </si>
  <si>
    <t>128b</t>
  </si>
  <si>
    <t>128a</t>
  </si>
  <si>
    <t>128g</t>
  </si>
  <si>
    <t>1.37 m2</t>
  </si>
  <si>
    <t>128c</t>
  </si>
  <si>
    <t>129f</t>
  </si>
  <si>
    <t>95.71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</si>
</sst>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0" x14ac:knownFonts="1">
    <font>
      <sz val="11"/>
      <name val="Calibri"/>
    </font>
    <font>
      <sz val="14"/>
      <color indexed="63"/>
      <name val="Calibri"/>
      <family val="2"/>
      <charset val="238"/>
    </font>
    <font>
      <i/>
      <sz val="12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rgb="FF00B0F0"/>
      <name val="Calibri"/>
      <family val="2"/>
      <charset val="238"/>
    </font>
    <font>
      <b/>
      <sz val="11"/>
      <color rgb="FF00B0F0"/>
      <name val="Calibri"/>
      <family val="2"/>
      <charset val="238"/>
    </font>
    <font>
      <sz val="11"/>
      <color rgb="FF92D050"/>
      <name val="Calibri"/>
      <family val="2"/>
      <charset val="238"/>
    </font>
    <font>
      <b/>
      <sz val="11"/>
      <color theme="9"/>
      <name val="Calibri"/>
      <family val="2"/>
      <charset val="238"/>
    </font>
    <font>
      <sz val="11"/>
      <color theme="9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solid">
        <fgColor indexed="22"/>
      </patternFill>
    </fill>
    <fill>
      <patternFill patternType="none">
        <fgColor auto="1"/>
        <bgColor auto="1"/>
      </patternFill>
    </fill>
    <fill>
      <patternFill patternType="solid">
        <fgColor indexed="22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solid">
        <fgColor indexed="22"/>
      </patternFill>
    </fill>
    <fill>
      <patternFill patternType="solid">
        <fgColor theme="0"/>
        <bgColor auto="1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2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3" fillId="4" borderId="3" xfId="0" applyFont="1" applyFill="1" applyBorder="1"/>
    <xf numFmtId="0" fontId="4" fillId="5" borderId="4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wrapText="1"/>
    </xf>
    <xf numFmtId="0" fontId="6" fillId="7" borderId="6" xfId="0" applyFont="1" applyFill="1" applyBorder="1" applyAlignment="1">
      <alignment wrapText="1"/>
    </xf>
    <xf numFmtId="0" fontId="7" fillId="8" borderId="7" xfId="0" applyFont="1" applyFill="1" applyBorder="1" applyAlignment="1">
      <alignment wrapText="1"/>
    </xf>
    <xf numFmtId="0" fontId="8" fillId="9" borderId="8" xfId="0" applyFont="1" applyFill="1" applyBorder="1" applyAlignment="1">
      <alignment wrapText="1"/>
    </xf>
    <xf numFmtId="0" fontId="9" fillId="10" borderId="9" xfId="0" applyFont="1" applyFill="1" applyBorder="1" applyAlignment="1">
      <alignment wrapText="1"/>
    </xf>
    <xf numFmtId="0" fontId="10" fillId="11" borderId="10" xfId="0" applyFont="1" applyFill="1" applyBorder="1" applyAlignment="1">
      <alignment wrapText="1"/>
    </xf>
    <xf numFmtId="0" fontId="11" fillId="12" borderId="11" xfId="0" applyFont="1" applyFill="1" applyBorder="1" applyAlignment="1">
      <alignment wrapText="1"/>
    </xf>
    <xf numFmtId="0" fontId="12" fillId="13" borderId="12" xfId="0" applyFont="1" applyFill="1" applyBorder="1" applyAlignment="1">
      <alignment wrapText="1"/>
    </xf>
    <xf numFmtId="0" fontId="13" fillId="14" borderId="13" xfId="0" applyFont="1" applyFill="1" applyBorder="1" applyAlignment="1">
      <alignment wrapText="1"/>
    </xf>
    <xf numFmtId="0" fontId="14" fillId="15" borderId="14" xfId="0" applyFont="1" applyFill="1" applyBorder="1" applyAlignment="1">
      <alignment wrapText="1"/>
    </xf>
    <xf numFmtId="0" fontId="15" fillId="16" borderId="15" xfId="0" applyFont="1" applyFill="1" applyBorder="1" applyAlignment="1">
      <alignment wrapText="1"/>
    </xf>
    <xf numFmtId="0" fontId="16" fillId="17" borderId="16" xfId="0" applyFont="1" applyFill="1" applyBorder="1" applyAlignment="1">
      <alignment wrapText="1"/>
    </xf>
    <xf numFmtId="0" fontId="17" fillId="18" borderId="17" xfId="0" applyFont="1" applyFill="1" applyBorder="1" applyAlignment="1">
      <alignment wrapText="1"/>
    </xf>
    <xf numFmtId="0" fontId="18" fillId="19" borderId="18" xfId="0" applyFont="1" applyFill="1" applyBorder="1" applyAlignment="1">
      <alignment wrapText="1"/>
    </xf>
    <xf numFmtId="0" fontId="19" fillId="20" borderId="19" xfId="0" applyFont="1" applyFill="1" applyBorder="1" applyAlignment="1">
      <alignment wrapText="1"/>
    </xf>
    <xf numFmtId="0" fontId="20" fillId="21" borderId="20" xfId="0" applyFont="1" applyFill="1" applyBorder="1" applyAlignment="1">
      <alignment wrapText="1"/>
    </xf>
    <xf numFmtId="0" fontId="21" fillId="22" borderId="21" xfId="0" applyFont="1" applyFill="1" applyBorder="1" applyAlignment="1">
      <alignment wrapText="1"/>
    </xf>
    <xf numFmtId="0" fontId="22" fillId="23" borderId="22" xfId="0" applyFont="1" applyFill="1" applyBorder="1" applyAlignment="1">
      <alignment wrapText="1"/>
    </xf>
    <xf numFmtId="0" fontId="23" fillId="24" borderId="23" xfId="0" applyFont="1" applyFill="1" applyBorder="1"/>
    <xf numFmtId="0" fontId="24" fillId="25" borderId="24" xfId="0" applyFont="1" applyFill="1" applyBorder="1"/>
    <xf numFmtId="0" fontId="0" fillId="26" borderId="25" xfId="0" applyFill="1" applyBorder="1"/>
    <xf numFmtId="0" fontId="25" fillId="27" borderId="26" xfId="0" applyFont="1" applyFill="1" applyBorder="1"/>
    <xf numFmtId="0" fontId="0" fillId="28" borderId="27" xfId="0" applyFill="1" applyBorder="1"/>
    <xf numFmtId="0" fontId="26" fillId="29" borderId="28" xfId="0" applyFont="1" applyFill="1" applyBorder="1"/>
    <xf numFmtId="0" fontId="47" fillId="30" borderId="30" xfId="0" applyFont="1" applyFill="1" applyBorder="1"/>
    <xf numFmtId="0" fontId="48" fillId="31" borderId="31" xfId="0" applyFont="1" applyFill="1" applyBorder="1"/>
    <xf numFmtId="0" fontId="49" fillId="32" borderId="32" xfId="0" applyFont="1" applyFill="1" applyBorder="1"/>
    <xf numFmtId="0" fontId="27" fillId="33" borderId="29" xfId="0" applyFont="1" applyFill="1" applyBorder="1"/>
    <xf numFmtId="0" fontId="0" fillId="35" borderId="0" xfId="0" applyFill="1"/>
    <xf numFmtId="0" fontId="28" fillId="33" borderId="33" xfId="0" applyFont="1" applyFill="1" applyBorder="1"/>
    <xf numFmtId="0" fontId="0" fillId="0" borderId="33" xfId="0" applyBorder="1"/>
    <xf numFmtId="0" fontId="3" fillId="34" borderId="33" xfId="0" applyFont="1" applyFill="1" applyBorder="1"/>
    <xf numFmtId="0" fontId="50" fillId="0" borderId="33" xfId="0" applyFont="1" applyBorder="1"/>
    <xf numFmtId="0" fontId="29" fillId="34" borderId="33" xfId="0" applyFont="1" applyFill="1" applyBorder="1"/>
    <xf numFmtId="0" fontId="51" fillId="0" borderId="33" xfId="0" applyFont="1" applyBorder="1"/>
    <xf numFmtId="0" fontId="52" fillId="34" borderId="33" xfId="0" applyFont="1" applyFill="1" applyBorder="1"/>
    <xf numFmtId="0" fontId="0" fillId="35" borderId="33" xfId="0" applyFill="1" applyBorder="1"/>
    <xf numFmtId="0" fontId="30" fillId="33" borderId="33" xfId="0" applyFont="1" applyFill="1" applyBorder="1"/>
    <xf numFmtId="0" fontId="31" fillId="34" borderId="33" xfId="0" applyFont="1" applyFill="1" applyBorder="1"/>
    <xf numFmtId="0" fontId="32" fillId="33" borderId="33" xfId="0" applyFont="1" applyFill="1" applyBorder="1"/>
    <xf numFmtId="0" fontId="33" fillId="34" borderId="33" xfId="0" applyFont="1" applyFill="1" applyBorder="1"/>
    <xf numFmtId="0" fontId="34" fillId="33" borderId="33" xfId="0" applyFont="1" applyFill="1" applyBorder="1"/>
    <xf numFmtId="0" fontId="35" fillId="34" borderId="33" xfId="0" applyFont="1" applyFill="1" applyBorder="1"/>
    <xf numFmtId="0" fontId="36" fillId="34" borderId="33" xfId="0" applyFont="1" applyFill="1" applyBorder="1"/>
    <xf numFmtId="0" fontId="37" fillId="33" borderId="33" xfId="0" applyFont="1" applyFill="1" applyBorder="1"/>
    <xf numFmtId="0" fontId="38" fillId="34" borderId="33" xfId="0" applyFont="1" applyFill="1" applyBorder="1"/>
    <xf numFmtId="0" fontId="39" fillId="33" borderId="33" xfId="0" applyFont="1" applyFill="1" applyBorder="1"/>
    <xf numFmtId="0" fontId="40" fillId="34" borderId="33" xfId="0" applyFont="1" applyFill="1" applyBorder="1"/>
    <xf numFmtId="0" fontId="41" fillId="33" borderId="33" xfId="0" applyFont="1" applyFill="1" applyBorder="1"/>
    <xf numFmtId="0" fontId="42" fillId="34" borderId="33" xfId="0" applyFont="1" applyFill="1" applyBorder="1"/>
    <xf numFmtId="0" fontId="43" fillId="33" borderId="33" xfId="0" applyFont="1" applyFill="1" applyBorder="1"/>
    <xf numFmtId="0" fontId="44" fillId="34" borderId="33" xfId="0" applyFont="1" applyFill="1" applyBorder="1"/>
    <xf numFmtId="0" fontId="52" fillId="0" borderId="33" xfId="0" applyFont="1" applyBorder="1"/>
    <xf numFmtId="0" fontId="45" fillId="33" borderId="33" xfId="0" applyFont="1" applyFill="1" applyBorder="1"/>
    <xf numFmtId="0" fontId="46" fillId="34" borderId="33" xfId="0" applyFont="1" applyFill="1" applyBorder="1"/>
    <xf numFmtId="17" fontId="0" fillId="0" borderId="33" xfId="0" applyNumberFormat="1" applyBorder="1"/>
    <xf numFmtId="0" fontId="50" fillId="35" borderId="33" xfId="0" applyFont="1" applyFill="1" applyBorder="1"/>
    <xf numFmtId="0" fontId="50" fillId="0" borderId="33" xfId="0" applyFont="1" applyBorder="1" applyAlignment="1">
      <alignment horizontal="left"/>
    </xf>
    <xf numFmtId="0" fontId="0" fillId="0" borderId="0" xfId="0" applyAlignment="1">
      <alignment horizontal="left"/>
    </xf>
    <xf numFmtId="0" fontId="53" fillId="0" borderId="33" xfId="0" applyFont="1" applyBorder="1"/>
    <xf numFmtId="0" fontId="53" fillId="0" borderId="0" xfId="0" applyFont="1"/>
    <xf numFmtId="0" fontId="53" fillId="0" borderId="0" xfId="0" applyFont="1" applyAlignment="1">
      <alignment horizontal="left"/>
    </xf>
    <xf numFmtId="0" fontId="54" fillId="34" borderId="33" xfId="0" applyFont="1" applyFill="1" applyBorder="1"/>
    <xf numFmtId="0" fontId="54" fillId="0" borderId="33" xfId="0" applyFont="1" applyBorder="1"/>
    <xf numFmtId="0" fontId="55" fillId="0" borderId="33" xfId="0" applyFont="1" applyBorder="1"/>
    <xf numFmtId="0" fontId="56" fillId="34" borderId="33" xfId="0" applyFont="1" applyFill="1" applyBorder="1"/>
    <xf numFmtId="0" fontId="56" fillId="0" borderId="33" xfId="0" applyFont="1" applyBorder="1"/>
    <xf numFmtId="0" fontId="56" fillId="0" borderId="0" xfId="0" applyFont="1"/>
    <xf numFmtId="0" fontId="53" fillId="35" borderId="0" xfId="0" applyFont="1" applyFill="1"/>
    <xf numFmtId="0" fontId="57" fillId="34" borderId="33" xfId="0" applyFont="1" applyFill="1" applyBorder="1"/>
    <xf numFmtId="0" fontId="57" fillId="0" borderId="33" xfId="0" applyFont="1" applyBorder="1"/>
    <xf numFmtId="0" fontId="58" fillId="0" borderId="0" xfId="0" applyFont="1"/>
    <xf numFmtId="0" fontId="59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4" workbookViewId="0">
      <selection activeCell="H12" sqref="H12"/>
    </sheetView>
  </sheetViews>
  <sheetFormatPr defaultRowHeight="15" x14ac:dyDescent="0.25"/>
  <cols>
    <col min="1" max="2" width="20.7109375" customWidth="1"/>
    <col min="3" max="5" width="10.7109375" customWidth="1"/>
  </cols>
  <sheetData>
    <row r="1" spans="1:5" ht="18.75" x14ac:dyDescent="0.3">
      <c r="A1" s="1" t="s">
        <v>0</v>
      </c>
    </row>
    <row r="2" spans="1:5" ht="15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4" spans="1:5" x14ac:dyDescent="0.25">
      <c r="A4" s="3" t="s">
        <v>6</v>
      </c>
      <c r="B4" s="3" t="s">
        <v>7</v>
      </c>
    </row>
    <row r="5" spans="1:5" x14ac:dyDescent="0.25">
      <c r="A5" s="4" t="s">
        <v>8</v>
      </c>
      <c r="B5" s="5" t="s">
        <v>9</v>
      </c>
      <c r="C5">
        <v>19.329999999999998</v>
      </c>
      <c r="D5">
        <v>0</v>
      </c>
      <c r="E5">
        <v>19.329999999999998</v>
      </c>
    </row>
    <row r="6" spans="1:5" x14ac:dyDescent="0.25">
      <c r="B6" s="6" t="s">
        <v>10</v>
      </c>
      <c r="C6">
        <v>11.86</v>
      </c>
      <c r="D6">
        <v>0</v>
      </c>
      <c r="E6">
        <v>11.86</v>
      </c>
    </row>
    <row r="7" spans="1:5" x14ac:dyDescent="0.25">
      <c r="B7" s="7" t="s">
        <v>11</v>
      </c>
      <c r="C7">
        <v>18.920000000000002</v>
      </c>
      <c r="D7">
        <v>0</v>
      </c>
      <c r="E7">
        <v>18.920000000000002</v>
      </c>
    </row>
    <row r="8" spans="1:5" x14ac:dyDescent="0.25">
      <c r="B8" s="8" t="s">
        <v>12</v>
      </c>
      <c r="C8">
        <v>7.97</v>
      </c>
      <c r="D8">
        <v>0</v>
      </c>
      <c r="E8">
        <v>7.97</v>
      </c>
    </row>
    <row r="9" spans="1:5" x14ac:dyDescent="0.25">
      <c r="B9" s="9" t="s">
        <v>13</v>
      </c>
      <c r="C9">
        <v>1.1100000000000001</v>
      </c>
      <c r="D9">
        <v>0</v>
      </c>
      <c r="E9">
        <v>1.1100000000000001</v>
      </c>
    </row>
    <row r="10" spans="1:5" x14ac:dyDescent="0.25">
      <c r="B10" s="10" t="s">
        <v>13</v>
      </c>
      <c r="C10">
        <v>1.1100000000000001</v>
      </c>
      <c r="D10">
        <v>0</v>
      </c>
      <c r="E10">
        <v>1.1100000000000001</v>
      </c>
    </row>
    <row r="11" spans="1:5" x14ac:dyDescent="0.25">
      <c r="B11" s="11" t="s">
        <v>13</v>
      </c>
      <c r="C11">
        <v>1.37</v>
      </c>
      <c r="D11">
        <v>0</v>
      </c>
      <c r="E11">
        <v>1.37</v>
      </c>
    </row>
    <row r="12" spans="1:5" x14ac:dyDescent="0.25">
      <c r="B12" s="12" t="s">
        <v>14</v>
      </c>
      <c r="C12">
        <v>16.440000000000001</v>
      </c>
      <c r="D12">
        <v>0</v>
      </c>
      <c r="E12">
        <v>16.440000000000001</v>
      </c>
    </row>
    <row r="13" spans="1:5" x14ac:dyDescent="0.25">
      <c r="B13" s="13" t="s">
        <v>15</v>
      </c>
      <c r="C13">
        <v>1.1100000000000001</v>
      </c>
      <c r="D13">
        <v>0</v>
      </c>
      <c r="E13">
        <v>1.1100000000000001</v>
      </c>
    </row>
    <row r="14" spans="1:5" x14ac:dyDescent="0.25">
      <c r="B14" s="14" t="s">
        <v>16</v>
      </c>
      <c r="C14">
        <v>3.02</v>
      </c>
      <c r="D14">
        <v>0</v>
      </c>
      <c r="E14">
        <v>3.02</v>
      </c>
    </row>
    <row r="15" spans="1:5" x14ac:dyDescent="0.25">
      <c r="B15" s="15" t="s">
        <v>13</v>
      </c>
      <c r="C15">
        <v>1.1100000000000001</v>
      </c>
      <c r="D15">
        <v>0</v>
      </c>
      <c r="E15">
        <v>1.1100000000000001</v>
      </c>
    </row>
    <row r="16" spans="1:5" x14ac:dyDescent="0.25">
      <c r="B16" s="16" t="s">
        <v>13</v>
      </c>
      <c r="C16">
        <v>1.1100000000000001</v>
      </c>
      <c r="D16">
        <v>0</v>
      </c>
      <c r="E16">
        <v>1.1100000000000001</v>
      </c>
    </row>
    <row r="17" spans="1:5" x14ac:dyDescent="0.25">
      <c r="B17" s="17" t="s">
        <v>13</v>
      </c>
      <c r="C17">
        <v>1.1100000000000001</v>
      </c>
      <c r="D17">
        <v>0</v>
      </c>
      <c r="E17">
        <v>1.1100000000000001</v>
      </c>
    </row>
    <row r="18" spans="1:5" x14ac:dyDescent="0.25">
      <c r="B18" s="18" t="s">
        <v>17</v>
      </c>
      <c r="C18">
        <v>1.99</v>
      </c>
      <c r="D18">
        <v>0</v>
      </c>
      <c r="E18">
        <v>1.99</v>
      </c>
    </row>
    <row r="19" spans="1:5" x14ac:dyDescent="0.25">
      <c r="B19" s="19" t="s">
        <v>18</v>
      </c>
      <c r="C19">
        <v>1.52</v>
      </c>
      <c r="D19">
        <v>0</v>
      </c>
      <c r="E19">
        <v>1.52</v>
      </c>
    </row>
    <row r="20" spans="1:5" x14ac:dyDescent="0.25">
      <c r="B20" s="20" t="s">
        <v>19</v>
      </c>
      <c r="C20">
        <v>3.5</v>
      </c>
      <c r="D20">
        <v>0</v>
      </c>
      <c r="E20">
        <v>3.5</v>
      </c>
    </row>
    <row r="21" spans="1:5" x14ac:dyDescent="0.25">
      <c r="B21" s="21" t="s">
        <v>20</v>
      </c>
      <c r="C21">
        <v>1.52</v>
      </c>
      <c r="D21">
        <v>0</v>
      </c>
      <c r="E21">
        <v>1.52</v>
      </c>
    </row>
    <row r="22" spans="1:5" x14ac:dyDescent="0.25">
      <c r="B22" s="22" t="s">
        <v>21</v>
      </c>
      <c r="C22">
        <v>1.61</v>
      </c>
      <c r="D22">
        <v>0</v>
      </c>
      <c r="E22">
        <v>1.61</v>
      </c>
    </row>
    <row r="23" spans="1:5" x14ac:dyDescent="0.25">
      <c r="E23" s="23">
        <v>95.71</v>
      </c>
    </row>
    <row r="24" spans="1:5" ht="18.75" x14ac:dyDescent="0.3">
      <c r="A24" s="25" t="s">
        <v>22</v>
      </c>
      <c r="B24" s="25"/>
      <c r="C24" s="25"/>
      <c r="D24" s="25"/>
      <c r="E24" s="24">
        <v>95.71</v>
      </c>
    </row>
    <row r="26" spans="1:5" ht="18.75" x14ac:dyDescent="0.3">
      <c r="A26" s="27" t="s">
        <v>23</v>
      </c>
      <c r="B26" s="27"/>
      <c r="C26" s="27"/>
      <c r="D26" s="27"/>
      <c r="E26" s="26">
        <v>95.71</v>
      </c>
    </row>
    <row r="28" spans="1:5" x14ac:dyDescent="0.25">
      <c r="A28" s="28" t="s">
        <v>24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40" workbookViewId="0">
      <selection activeCell="C148" sqref="C148"/>
    </sheetView>
  </sheetViews>
  <sheetFormatPr defaultRowHeight="15" x14ac:dyDescent="0.25"/>
  <cols>
    <col min="1" max="1" width="21" style="33" bestFit="1" customWidth="1"/>
    <col min="2" max="2" width="20.42578125" bestFit="1" customWidth="1"/>
    <col min="3" max="3" width="20.7109375" customWidth="1"/>
    <col min="4" max="4" width="6" style="76" bestFit="1" customWidth="1"/>
  </cols>
  <sheetData>
    <row r="1" spans="1:8" ht="18.75" x14ac:dyDescent="0.3">
      <c r="A1" s="32" t="s">
        <v>8</v>
      </c>
    </row>
    <row r="3" spans="1:8" x14ac:dyDescent="0.25">
      <c r="A3" s="34" t="s">
        <v>25</v>
      </c>
      <c r="B3" s="35"/>
      <c r="C3" s="35"/>
    </row>
    <row r="4" spans="1:8" x14ac:dyDescent="0.25">
      <c r="A4" s="36" t="s">
        <v>39</v>
      </c>
      <c r="B4" s="37" t="s">
        <v>40</v>
      </c>
      <c r="C4" s="35"/>
    </row>
    <row r="5" spans="1:8" x14ac:dyDescent="0.25">
      <c r="A5" s="38" t="s">
        <v>3</v>
      </c>
      <c r="B5" s="35" t="s">
        <v>26</v>
      </c>
      <c r="C5" s="35" t="s">
        <v>27</v>
      </c>
    </row>
    <row r="6" spans="1:8" x14ac:dyDescent="0.25">
      <c r="A6" s="74" t="s">
        <v>28</v>
      </c>
      <c r="B6" s="75">
        <v>6.99</v>
      </c>
      <c r="C6" s="35" t="s">
        <v>29</v>
      </c>
      <c r="D6" s="76">
        <f>4*2</f>
        <v>8</v>
      </c>
    </row>
    <row r="7" spans="1:8" x14ac:dyDescent="0.25">
      <c r="A7" s="38" t="s">
        <v>30</v>
      </c>
      <c r="B7" s="37" t="s">
        <v>31</v>
      </c>
      <c r="C7" s="35" t="s">
        <v>32</v>
      </c>
      <c r="G7" s="74"/>
      <c r="H7" s="75"/>
    </row>
    <row r="8" spans="1:8" x14ac:dyDescent="0.25">
      <c r="A8" s="38" t="s">
        <v>33</v>
      </c>
      <c r="B8" s="35"/>
      <c r="C8" s="35"/>
    </row>
    <row r="9" spans="1:8" x14ac:dyDescent="0.25">
      <c r="A9" s="38" t="s">
        <v>34</v>
      </c>
      <c r="B9" s="35" t="s">
        <v>35</v>
      </c>
      <c r="C9" s="35" t="s">
        <v>36</v>
      </c>
    </row>
    <row r="10" spans="1:8" x14ac:dyDescent="0.25">
      <c r="A10" s="40" t="s">
        <v>136</v>
      </c>
      <c r="B10" s="35"/>
      <c r="C10" s="39">
        <f>(6.99*2)-3.15</f>
        <v>10.83</v>
      </c>
    </row>
    <row r="11" spans="1:8" x14ac:dyDescent="0.25">
      <c r="A11" s="67" t="s">
        <v>138</v>
      </c>
      <c r="B11" s="68"/>
      <c r="C11" s="69">
        <f>12.79-10.83+3.02</f>
        <v>4.9799999999999986</v>
      </c>
    </row>
    <row r="12" spans="1:8" x14ac:dyDescent="0.25">
      <c r="A12" s="38" t="s">
        <v>37</v>
      </c>
      <c r="B12" s="35" t="s">
        <v>38</v>
      </c>
      <c r="C12" s="35"/>
    </row>
    <row r="13" spans="1:8" x14ac:dyDescent="0.25">
      <c r="A13" s="41"/>
      <c r="B13" s="35"/>
      <c r="C13" s="35"/>
    </row>
    <row r="14" spans="1:8" x14ac:dyDescent="0.25">
      <c r="A14" s="44" t="s">
        <v>54</v>
      </c>
      <c r="B14" s="35"/>
      <c r="C14" s="35"/>
    </row>
    <row r="15" spans="1:8" x14ac:dyDescent="0.25">
      <c r="A15" s="36" t="s">
        <v>39</v>
      </c>
      <c r="B15" s="37" t="s">
        <v>65</v>
      </c>
      <c r="C15" s="35"/>
    </row>
    <row r="16" spans="1:8" x14ac:dyDescent="0.25">
      <c r="A16" s="45" t="s">
        <v>5</v>
      </c>
      <c r="B16" s="35" t="s">
        <v>55</v>
      </c>
      <c r="C16" s="35"/>
    </row>
    <row r="17" spans="1:4" x14ac:dyDescent="0.25">
      <c r="A17" s="74" t="s">
        <v>28</v>
      </c>
      <c r="B17" s="75">
        <v>17.46</v>
      </c>
      <c r="C17" s="35" t="s">
        <v>56</v>
      </c>
    </row>
    <row r="18" spans="1:4" x14ac:dyDescent="0.25">
      <c r="A18" s="45" t="s">
        <v>44</v>
      </c>
      <c r="B18" s="37" t="s">
        <v>57</v>
      </c>
      <c r="C18" s="35" t="s">
        <v>58</v>
      </c>
      <c r="D18" s="76">
        <f>7*2</f>
        <v>14</v>
      </c>
    </row>
    <row r="19" spans="1:4" x14ac:dyDescent="0.25">
      <c r="A19" s="45" t="s">
        <v>59</v>
      </c>
      <c r="B19" s="35" t="s">
        <v>60</v>
      </c>
      <c r="C19" s="35" t="s">
        <v>61</v>
      </c>
    </row>
    <row r="20" spans="1:4" x14ac:dyDescent="0.25">
      <c r="A20" s="45" t="s">
        <v>34</v>
      </c>
      <c r="B20" s="35" t="s">
        <v>62</v>
      </c>
      <c r="C20" s="35" t="s">
        <v>63</v>
      </c>
    </row>
    <row r="21" spans="1:4" x14ac:dyDescent="0.25">
      <c r="A21" s="40" t="s">
        <v>136</v>
      </c>
      <c r="B21" s="35"/>
      <c r="C21" s="39">
        <f>17.46*2-(0.9*0.5*3+1.58)</f>
        <v>31.990000000000002</v>
      </c>
    </row>
    <row r="22" spans="1:4" x14ac:dyDescent="0.25">
      <c r="A22" s="67" t="s">
        <v>138</v>
      </c>
      <c r="B22" s="68"/>
      <c r="C22" s="69">
        <f>35.1-31.99+18.92</f>
        <v>22.030000000000005</v>
      </c>
    </row>
    <row r="23" spans="1:4" x14ac:dyDescent="0.25">
      <c r="A23" s="45" t="s">
        <v>37</v>
      </c>
      <c r="B23" s="35" t="s">
        <v>64</v>
      </c>
      <c r="C23" s="35"/>
    </row>
    <row r="24" spans="1:4" x14ac:dyDescent="0.25">
      <c r="A24" s="41"/>
      <c r="B24" s="35"/>
      <c r="C24" s="35"/>
    </row>
    <row r="25" spans="1:4" x14ac:dyDescent="0.25">
      <c r="A25" s="46" t="s">
        <v>66</v>
      </c>
      <c r="B25" s="35"/>
      <c r="C25" s="35"/>
    </row>
    <row r="26" spans="1:4" x14ac:dyDescent="0.25">
      <c r="A26" s="36" t="s">
        <v>39</v>
      </c>
      <c r="B26" s="37" t="s">
        <v>72</v>
      </c>
      <c r="C26" s="35"/>
    </row>
    <row r="27" spans="1:4" x14ac:dyDescent="0.25">
      <c r="A27" s="47" t="s">
        <v>5</v>
      </c>
      <c r="B27" s="35" t="s">
        <v>67</v>
      </c>
      <c r="C27" s="35"/>
    </row>
    <row r="28" spans="1:4" x14ac:dyDescent="0.25">
      <c r="A28" s="74" t="s">
        <v>28</v>
      </c>
      <c r="B28" s="75">
        <v>17.670000000000002</v>
      </c>
      <c r="C28" s="35" t="s">
        <v>68</v>
      </c>
    </row>
    <row r="29" spans="1:4" x14ac:dyDescent="0.25">
      <c r="A29" s="47" t="s">
        <v>44</v>
      </c>
      <c r="B29" s="37" t="s">
        <v>57</v>
      </c>
      <c r="C29" s="35" t="s">
        <v>58</v>
      </c>
      <c r="D29" s="76">
        <f>6*2</f>
        <v>12</v>
      </c>
    </row>
    <row r="30" spans="1:4" x14ac:dyDescent="0.25">
      <c r="A30" s="47" t="s">
        <v>59</v>
      </c>
      <c r="B30" s="35" t="s">
        <v>60</v>
      </c>
      <c r="C30" s="35" t="s">
        <v>61</v>
      </c>
    </row>
    <row r="31" spans="1:4" x14ac:dyDescent="0.25">
      <c r="A31" s="47" t="s">
        <v>34</v>
      </c>
      <c r="B31" s="35" t="s">
        <v>69</v>
      </c>
      <c r="C31" s="35" t="s">
        <v>70</v>
      </c>
    </row>
    <row r="32" spans="1:4" x14ac:dyDescent="0.25">
      <c r="A32" s="40" t="s">
        <v>136</v>
      </c>
      <c r="B32" s="35"/>
      <c r="C32" s="39">
        <f>17.67*2-(0.9*0.5*3+1.58)</f>
        <v>32.410000000000004</v>
      </c>
    </row>
    <row r="33" spans="1:10" x14ac:dyDescent="0.25">
      <c r="A33" s="67" t="s">
        <v>138</v>
      </c>
      <c r="B33" s="68"/>
      <c r="C33" s="69">
        <f>43.15-32.41+19.33</f>
        <v>30.07</v>
      </c>
    </row>
    <row r="34" spans="1:10" x14ac:dyDescent="0.25">
      <c r="A34" s="47" t="s">
        <v>37</v>
      </c>
      <c r="B34" s="35" t="s">
        <v>71</v>
      </c>
      <c r="C34" s="35"/>
    </row>
    <row r="35" spans="1:10" x14ac:dyDescent="0.25">
      <c r="A35" s="41"/>
      <c r="B35" s="35"/>
      <c r="C35" s="35"/>
    </row>
    <row r="36" spans="1:10" x14ac:dyDescent="0.25">
      <c r="A36" s="41"/>
      <c r="B36" s="35"/>
      <c r="C36" s="35"/>
    </row>
    <row r="37" spans="1:10" x14ac:dyDescent="0.25">
      <c r="A37" s="51" t="s">
        <v>92</v>
      </c>
      <c r="B37" s="35"/>
      <c r="C37" s="35"/>
    </row>
    <row r="38" spans="1:10" x14ac:dyDescent="0.25">
      <c r="A38" s="36" t="s">
        <v>39</v>
      </c>
      <c r="B38" s="37" t="s">
        <v>99</v>
      </c>
      <c r="C38" s="35"/>
    </row>
    <row r="39" spans="1:10" x14ac:dyDescent="0.25">
      <c r="A39" s="52" t="s">
        <v>5</v>
      </c>
      <c r="B39" s="35" t="s">
        <v>93</v>
      </c>
      <c r="C39" s="35"/>
    </row>
    <row r="40" spans="1:10" x14ac:dyDescent="0.25">
      <c r="A40" s="74" t="s">
        <v>28</v>
      </c>
      <c r="B40" s="75">
        <v>13.29</v>
      </c>
      <c r="C40" s="35" t="s">
        <v>94</v>
      </c>
    </row>
    <row r="41" spans="1:10" x14ac:dyDescent="0.25">
      <c r="A41" s="52" t="s">
        <v>44</v>
      </c>
      <c r="B41" s="35" t="s">
        <v>57</v>
      </c>
      <c r="C41" s="35" t="s">
        <v>58</v>
      </c>
      <c r="D41" s="76">
        <f>12*2</f>
        <v>24</v>
      </c>
    </row>
    <row r="42" spans="1:10" x14ac:dyDescent="0.25">
      <c r="A42" s="52" t="s">
        <v>47</v>
      </c>
      <c r="B42" s="35" t="s">
        <v>95</v>
      </c>
      <c r="C42" s="35" t="s">
        <v>96</v>
      </c>
    </row>
    <row r="43" spans="1:10" x14ac:dyDescent="0.25">
      <c r="A43" s="52" t="s">
        <v>34</v>
      </c>
      <c r="B43" s="66">
        <f>13.29*3-0.65-1.08-1.58</f>
        <v>36.56</v>
      </c>
      <c r="C43" s="64" t="s">
        <v>97</v>
      </c>
    </row>
    <row r="44" spans="1:10" x14ac:dyDescent="0.25">
      <c r="A44" s="40" t="s">
        <v>136</v>
      </c>
      <c r="B44" s="35"/>
      <c r="C44" s="39">
        <f>13.29*2-(0.9*0.5+1.58)</f>
        <v>24.549999999999997</v>
      </c>
      <c r="J44" s="65"/>
    </row>
    <row r="45" spans="1:10" x14ac:dyDescent="0.25">
      <c r="A45" s="67" t="s">
        <v>138</v>
      </c>
      <c r="B45" s="68"/>
      <c r="C45" s="69">
        <f>36.56-24.55+7.97</f>
        <v>19.98</v>
      </c>
    </row>
    <row r="46" spans="1:10" x14ac:dyDescent="0.25">
      <c r="A46" s="52" t="s">
        <v>37</v>
      </c>
      <c r="B46" s="35" t="s">
        <v>98</v>
      </c>
      <c r="C46" s="35"/>
    </row>
    <row r="47" spans="1:10" x14ac:dyDescent="0.25">
      <c r="A47" s="41"/>
      <c r="B47" s="35"/>
      <c r="C47" s="35"/>
    </row>
    <row r="48" spans="1:10" x14ac:dyDescent="0.25">
      <c r="A48" s="53" t="s">
        <v>100</v>
      </c>
      <c r="B48" s="35"/>
      <c r="C48" s="35"/>
    </row>
    <row r="49" spans="1:5" x14ac:dyDescent="0.25">
      <c r="A49" s="54" t="s">
        <v>39</v>
      </c>
      <c r="B49" s="35" t="s">
        <v>108</v>
      </c>
      <c r="C49" s="35"/>
    </row>
    <row r="50" spans="1:5" x14ac:dyDescent="0.25">
      <c r="A50" s="54" t="s">
        <v>5</v>
      </c>
      <c r="B50" s="35" t="s">
        <v>101</v>
      </c>
      <c r="C50" s="35"/>
    </row>
    <row r="51" spans="1:5" x14ac:dyDescent="0.25">
      <c r="A51" s="74" t="s">
        <v>28</v>
      </c>
      <c r="B51" s="75">
        <v>16.47</v>
      </c>
      <c r="C51" s="35" t="s">
        <v>102</v>
      </c>
    </row>
    <row r="52" spans="1:5" x14ac:dyDescent="0.25">
      <c r="A52" s="54" t="s">
        <v>44</v>
      </c>
      <c r="B52" s="35" t="s">
        <v>57</v>
      </c>
      <c r="C52" s="35" t="s">
        <v>58</v>
      </c>
      <c r="D52" s="76">
        <f>16*2</f>
        <v>32</v>
      </c>
    </row>
    <row r="53" spans="1:5" x14ac:dyDescent="0.25">
      <c r="A53" s="54" t="s">
        <v>103</v>
      </c>
      <c r="B53" s="35" t="s">
        <v>104</v>
      </c>
      <c r="C53" s="35" t="s">
        <v>105</v>
      </c>
    </row>
    <row r="54" spans="1:5" x14ac:dyDescent="0.25">
      <c r="A54" s="54" t="s">
        <v>34</v>
      </c>
      <c r="B54" s="66">
        <f>16.47*3-0.56-1.08*2+1.58</f>
        <v>48.269999999999996</v>
      </c>
      <c r="C54" s="35" t="s">
        <v>106</v>
      </c>
    </row>
    <row r="55" spans="1:5" x14ac:dyDescent="0.25">
      <c r="A55" s="40" t="s">
        <v>136</v>
      </c>
      <c r="B55" s="35"/>
      <c r="C55" s="39">
        <f>16.47*2-(0.9*2*0.5+1.58)</f>
        <v>30.459999999999997</v>
      </c>
    </row>
    <row r="56" spans="1:5" x14ac:dyDescent="0.25">
      <c r="A56" s="67" t="s">
        <v>138</v>
      </c>
      <c r="B56" s="68"/>
      <c r="C56" s="69">
        <f>48.27-30.46+11.86</f>
        <v>29.67</v>
      </c>
    </row>
    <row r="57" spans="1:5" x14ac:dyDescent="0.25">
      <c r="A57" s="54" t="s">
        <v>37</v>
      </c>
      <c r="B57" s="35" t="s">
        <v>107</v>
      </c>
      <c r="C57" s="35"/>
    </row>
    <row r="58" spans="1:5" x14ac:dyDescent="0.25">
      <c r="A58" s="41"/>
      <c r="B58" s="35"/>
      <c r="C58" s="35"/>
    </row>
    <row r="59" spans="1:5" x14ac:dyDescent="0.25">
      <c r="A59" s="55" t="s">
        <v>109</v>
      </c>
      <c r="B59" s="35"/>
      <c r="C59" s="35"/>
    </row>
    <row r="60" spans="1:5" x14ac:dyDescent="0.25">
      <c r="A60" s="36" t="s">
        <v>39</v>
      </c>
      <c r="B60" s="37" t="s">
        <v>115</v>
      </c>
      <c r="C60" s="35"/>
    </row>
    <row r="61" spans="1:5" x14ac:dyDescent="0.25">
      <c r="A61" s="56" t="s">
        <v>5</v>
      </c>
      <c r="B61" s="35" t="s">
        <v>110</v>
      </c>
      <c r="C61" s="35"/>
    </row>
    <row r="62" spans="1:5" x14ac:dyDescent="0.25">
      <c r="A62" s="74" t="s">
        <v>28</v>
      </c>
      <c r="B62" s="75">
        <v>4.25</v>
      </c>
      <c r="C62" s="35" t="s">
        <v>111</v>
      </c>
      <c r="D62" s="76">
        <f>4*2</f>
        <v>8</v>
      </c>
      <c r="E62" s="63"/>
    </row>
    <row r="63" spans="1:5" x14ac:dyDescent="0.25">
      <c r="A63" s="56" t="s">
        <v>44</v>
      </c>
      <c r="B63" s="35" t="s">
        <v>45</v>
      </c>
      <c r="C63" s="35" t="s">
        <v>46</v>
      </c>
    </row>
    <row r="64" spans="1:5" x14ac:dyDescent="0.25">
      <c r="A64" s="56" t="s">
        <v>33</v>
      </c>
      <c r="B64" s="35"/>
      <c r="C64" s="35"/>
    </row>
    <row r="65" spans="1:4" x14ac:dyDescent="0.25">
      <c r="A65" s="56" t="s">
        <v>34</v>
      </c>
      <c r="B65" s="35" t="s">
        <v>112</v>
      </c>
      <c r="C65" s="35" t="s">
        <v>113</v>
      </c>
    </row>
    <row r="66" spans="1:4" x14ac:dyDescent="0.25">
      <c r="A66" s="40" t="s">
        <v>136</v>
      </c>
      <c r="B66" s="35"/>
      <c r="C66" s="39">
        <f>(4.25*2-1.18)*7</f>
        <v>51.24</v>
      </c>
    </row>
    <row r="67" spans="1:4" s="72" customFormat="1" x14ac:dyDescent="0.25">
      <c r="A67" s="70" t="s">
        <v>137</v>
      </c>
      <c r="B67" s="71"/>
      <c r="C67" s="71">
        <f>C66</f>
        <v>51.24</v>
      </c>
      <c r="D67" s="76"/>
    </row>
    <row r="68" spans="1:4" x14ac:dyDescent="0.25">
      <c r="A68" s="67" t="s">
        <v>138</v>
      </c>
      <c r="B68" s="68"/>
      <c r="C68" s="69">
        <f>10.32*7-C67+1.11*7</f>
        <v>28.770000000000007</v>
      </c>
    </row>
    <row r="69" spans="1:4" x14ac:dyDescent="0.25">
      <c r="A69" s="56" t="s">
        <v>37</v>
      </c>
      <c r="B69" s="35" t="s">
        <v>114</v>
      </c>
      <c r="C69" s="35"/>
    </row>
    <row r="70" spans="1:4" x14ac:dyDescent="0.25">
      <c r="A70" s="41"/>
      <c r="B70" s="35"/>
      <c r="C70" s="35"/>
    </row>
    <row r="71" spans="1:4" x14ac:dyDescent="0.25">
      <c r="A71" s="58" t="s">
        <v>116</v>
      </c>
      <c r="B71" s="35"/>
      <c r="C71" s="35"/>
    </row>
    <row r="72" spans="1:4" x14ac:dyDescent="0.25">
      <c r="A72" s="36" t="s">
        <v>39</v>
      </c>
      <c r="B72" s="37" t="s">
        <v>115</v>
      </c>
      <c r="C72" s="35"/>
    </row>
    <row r="73" spans="1:4" x14ac:dyDescent="0.25">
      <c r="A73" s="59" t="s">
        <v>5</v>
      </c>
      <c r="B73" s="35" t="s">
        <v>117</v>
      </c>
      <c r="C73" s="35"/>
      <c r="D73" s="76">
        <f>20*2</f>
        <v>40</v>
      </c>
    </row>
    <row r="74" spans="1:4" x14ac:dyDescent="0.25">
      <c r="A74" s="74" t="s">
        <v>28</v>
      </c>
      <c r="B74" s="75">
        <v>20.329999999999998</v>
      </c>
      <c r="C74" s="35" t="s">
        <v>118</v>
      </c>
    </row>
    <row r="75" spans="1:4" x14ac:dyDescent="0.25">
      <c r="A75" s="59" t="s">
        <v>119</v>
      </c>
      <c r="B75" s="35" t="s">
        <v>120</v>
      </c>
      <c r="C75" s="35" t="s">
        <v>121</v>
      </c>
    </row>
    <row r="76" spans="1:4" x14ac:dyDescent="0.25">
      <c r="A76" s="59" t="s">
        <v>47</v>
      </c>
      <c r="B76" s="35" t="s">
        <v>122</v>
      </c>
      <c r="C76" s="35" t="s">
        <v>123</v>
      </c>
    </row>
    <row r="77" spans="1:4" x14ac:dyDescent="0.25">
      <c r="A77" s="59" t="s">
        <v>34</v>
      </c>
      <c r="B77" s="35" t="s">
        <v>124</v>
      </c>
      <c r="C77" s="35" t="s">
        <v>125</v>
      </c>
    </row>
    <row r="78" spans="1:4" x14ac:dyDescent="0.25">
      <c r="A78" s="40" t="s">
        <v>136</v>
      </c>
      <c r="B78" s="35"/>
      <c r="C78" s="57">
        <f>20.33*2-(0.9*0.5+9.85)</f>
        <v>30.36</v>
      </c>
    </row>
    <row r="79" spans="1:4" s="72" customFormat="1" x14ac:dyDescent="0.25">
      <c r="A79" s="70" t="s">
        <v>137</v>
      </c>
      <c r="B79" s="71"/>
      <c r="C79" s="71">
        <f>7.285*2-9.85+(1.8+4.035)*2-1.58</f>
        <v>14.81</v>
      </c>
      <c r="D79" s="76"/>
    </row>
    <row r="80" spans="1:4" x14ac:dyDescent="0.25">
      <c r="A80" s="67" t="s">
        <v>138</v>
      </c>
      <c r="B80" s="68"/>
      <c r="C80" s="69">
        <f>44.23-C78+16.44</f>
        <v>30.31</v>
      </c>
    </row>
    <row r="81" spans="1:10" x14ac:dyDescent="0.25">
      <c r="A81" s="59" t="s">
        <v>37</v>
      </c>
      <c r="B81" s="35" t="s">
        <v>126</v>
      </c>
      <c r="C81" s="35"/>
    </row>
    <row r="82" spans="1:10" x14ac:dyDescent="0.25">
      <c r="A82" s="41"/>
      <c r="B82" s="35"/>
      <c r="C82" s="35"/>
    </row>
    <row r="83" spans="1:10" x14ac:dyDescent="0.25">
      <c r="A83" s="61" t="s">
        <v>109</v>
      </c>
      <c r="B83" s="37"/>
      <c r="C83" s="37"/>
      <c r="J83" s="33"/>
    </row>
    <row r="84" spans="1:10" x14ac:dyDescent="0.25">
      <c r="A84" s="61" t="s">
        <v>39</v>
      </c>
      <c r="B84" s="62">
        <v>115</v>
      </c>
      <c r="C84" s="37"/>
    </row>
    <row r="85" spans="1:10" x14ac:dyDescent="0.25">
      <c r="A85" s="41" t="s">
        <v>5</v>
      </c>
      <c r="B85" s="35" t="s">
        <v>139</v>
      </c>
      <c r="C85" s="35"/>
    </row>
    <row r="86" spans="1:10" x14ac:dyDescent="0.25">
      <c r="A86" s="74" t="s">
        <v>28</v>
      </c>
      <c r="B86" s="75">
        <v>5.19</v>
      </c>
      <c r="C86" s="35" t="s">
        <v>140</v>
      </c>
      <c r="D86" s="76">
        <f>4*2</f>
        <v>8</v>
      </c>
    </row>
    <row r="87" spans="1:10" x14ac:dyDescent="0.25">
      <c r="A87" s="41" t="s">
        <v>44</v>
      </c>
      <c r="B87" s="35" t="s">
        <v>45</v>
      </c>
      <c r="C87" s="60">
        <v>43101</v>
      </c>
    </row>
    <row r="88" spans="1:10" x14ac:dyDescent="0.25">
      <c r="A88" s="41" t="s">
        <v>33</v>
      </c>
      <c r="B88" s="35"/>
      <c r="C88" s="35"/>
    </row>
    <row r="89" spans="1:10" x14ac:dyDescent="0.25">
      <c r="A89" s="41" t="s">
        <v>34</v>
      </c>
      <c r="B89" s="35" t="s">
        <v>141</v>
      </c>
      <c r="C89" s="35" t="s">
        <v>142</v>
      </c>
    </row>
    <row r="90" spans="1:10" x14ac:dyDescent="0.25">
      <c r="A90" s="40" t="s">
        <v>136</v>
      </c>
      <c r="B90" s="35"/>
      <c r="C90" s="39">
        <f>5.19*2-(0.9*0.5+1.18)</f>
        <v>8.75</v>
      </c>
    </row>
    <row r="91" spans="1:10" s="72" customFormat="1" x14ac:dyDescent="0.25">
      <c r="A91" s="70" t="s">
        <v>137</v>
      </c>
      <c r="B91" s="71"/>
      <c r="C91" s="71">
        <f>C90</f>
        <v>8.75</v>
      </c>
      <c r="D91" s="76"/>
    </row>
    <row r="92" spans="1:10" x14ac:dyDescent="0.25">
      <c r="A92" s="67" t="s">
        <v>138</v>
      </c>
      <c r="B92" s="68"/>
      <c r="C92" s="69">
        <f>12.03-8.75+1.52</f>
        <v>4.7999999999999989</v>
      </c>
    </row>
    <row r="93" spans="1:10" x14ac:dyDescent="0.25">
      <c r="A93" s="41" t="s">
        <v>37</v>
      </c>
      <c r="B93" s="35" t="s">
        <v>143</v>
      </c>
      <c r="C93" s="35"/>
    </row>
    <row r="94" spans="1:10" x14ac:dyDescent="0.25">
      <c r="A94" s="41"/>
      <c r="B94" s="35"/>
      <c r="C94" s="35"/>
    </row>
    <row r="95" spans="1:10" x14ac:dyDescent="0.25">
      <c r="A95" s="42" t="s">
        <v>41</v>
      </c>
      <c r="B95" s="35"/>
      <c r="C95" s="35"/>
    </row>
    <row r="96" spans="1:10" x14ac:dyDescent="0.25">
      <c r="A96" s="36" t="s">
        <v>39</v>
      </c>
      <c r="B96" s="37" t="s">
        <v>53</v>
      </c>
      <c r="C96" s="35"/>
    </row>
    <row r="97" spans="1:4" x14ac:dyDescent="0.25">
      <c r="A97" s="43" t="s">
        <v>5</v>
      </c>
      <c r="B97" s="35" t="s">
        <v>42</v>
      </c>
      <c r="C97" s="35"/>
    </row>
    <row r="98" spans="1:4" x14ac:dyDescent="0.25">
      <c r="A98" s="74" t="s">
        <v>28</v>
      </c>
      <c r="B98" s="75">
        <v>10.49</v>
      </c>
      <c r="C98" s="35" t="s">
        <v>43</v>
      </c>
    </row>
    <row r="99" spans="1:4" x14ac:dyDescent="0.25">
      <c r="A99" s="43" t="s">
        <v>44</v>
      </c>
      <c r="B99" s="37" t="s">
        <v>45</v>
      </c>
      <c r="C99" s="35" t="s">
        <v>46</v>
      </c>
      <c r="D99" s="76">
        <f>12*2</f>
        <v>24</v>
      </c>
    </row>
    <row r="100" spans="1:4" x14ac:dyDescent="0.25">
      <c r="A100" s="43" t="s">
        <v>47</v>
      </c>
      <c r="B100" s="37" t="s">
        <v>48</v>
      </c>
      <c r="C100" s="35" t="s">
        <v>49</v>
      </c>
    </row>
    <row r="101" spans="1:4" x14ac:dyDescent="0.25">
      <c r="A101" s="43" t="s">
        <v>34</v>
      </c>
      <c r="B101" s="35" t="s">
        <v>50</v>
      </c>
      <c r="C101" s="35" t="s">
        <v>51</v>
      </c>
    </row>
    <row r="102" spans="1:4" x14ac:dyDescent="0.25">
      <c r="A102" s="40" t="s">
        <v>136</v>
      </c>
      <c r="B102" s="35"/>
      <c r="C102" s="39">
        <f>10.49*2-(1.18+ 0.9*0.5*2)</f>
        <v>18.899999999999999</v>
      </c>
    </row>
    <row r="103" spans="1:4" x14ac:dyDescent="0.25">
      <c r="A103" s="67" t="s">
        <v>138</v>
      </c>
      <c r="B103" s="68"/>
      <c r="C103" s="69">
        <f>25.53-19.9+3.5</f>
        <v>9.1300000000000026</v>
      </c>
    </row>
    <row r="104" spans="1:4" x14ac:dyDescent="0.25">
      <c r="A104" s="43" t="s">
        <v>37</v>
      </c>
      <c r="B104" s="35" t="s">
        <v>52</v>
      </c>
      <c r="C104" s="35"/>
    </row>
    <row r="105" spans="1:4" x14ac:dyDescent="0.25">
      <c r="A105" s="43"/>
      <c r="B105" s="35"/>
      <c r="C105" s="35"/>
    </row>
    <row r="106" spans="1:4" x14ac:dyDescent="0.25">
      <c r="A106" s="49" t="s">
        <v>85</v>
      </c>
      <c r="B106" s="35"/>
      <c r="C106" s="35"/>
    </row>
    <row r="107" spans="1:4" x14ac:dyDescent="0.25">
      <c r="A107" s="50" t="s">
        <v>39</v>
      </c>
      <c r="B107" s="35" t="s">
        <v>91</v>
      </c>
      <c r="C107" s="35"/>
    </row>
    <row r="108" spans="1:4" x14ac:dyDescent="0.25">
      <c r="A108" s="50" t="s">
        <v>5</v>
      </c>
      <c r="B108" s="35" t="s">
        <v>86</v>
      </c>
      <c r="C108" s="35"/>
    </row>
    <row r="109" spans="1:4" x14ac:dyDescent="0.25">
      <c r="A109" s="74" t="s">
        <v>28</v>
      </c>
      <c r="B109" s="75">
        <v>5.74</v>
      </c>
      <c r="C109" s="35" t="s">
        <v>87</v>
      </c>
      <c r="D109" s="76">
        <f>4*2</f>
        <v>8</v>
      </c>
    </row>
    <row r="110" spans="1:4" x14ac:dyDescent="0.25">
      <c r="A110" s="50" t="s">
        <v>30</v>
      </c>
      <c r="B110" s="35" t="s">
        <v>76</v>
      </c>
      <c r="C110" s="35" t="s">
        <v>77</v>
      </c>
    </row>
    <row r="111" spans="1:4" x14ac:dyDescent="0.25">
      <c r="A111" s="50" t="s">
        <v>78</v>
      </c>
      <c r="B111" s="35" t="s">
        <v>79</v>
      </c>
      <c r="C111" s="35" t="s">
        <v>80</v>
      </c>
    </row>
    <row r="112" spans="1:4" x14ac:dyDescent="0.25">
      <c r="A112" s="50" t="s">
        <v>34</v>
      </c>
      <c r="B112" s="35" t="s">
        <v>88</v>
      </c>
      <c r="C112" s="35" t="s">
        <v>89</v>
      </c>
    </row>
    <row r="113" spans="1:4" x14ac:dyDescent="0.25">
      <c r="A113" s="40" t="s">
        <v>136</v>
      </c>
      <c r="B113" s="35"/>
      <c r="C113" s="39">
        <f>5.47*2-(0.9*0.5+2.36)</f>
        <v>8.129999999999999</v>
      </c>
    </row>
    <row r="114" spans="1:4" x14ac:dyDescent="0.25">
      <c r="A114" s="67" t="s">
        <v>138</v>
      </c>
      <c r="B114" s="68"/>
      <c r="C114" s="69">
        <f>10.1-8.13+1.99</f>
        <v>3.9599999999999991</v>
      </c>
    </row>
    <row r="115" spans="1:4" x14ac:dyDescent="0.25">
      <c r="A115" s="40"/>
      <c r="B115" s="35"/>
      <c r="C115" s="39"/>
    </row>
    <row r="116" spans="1:4" x14ac:dyDescent="0.25">
      <c r="A116" s="50" t="s">
        <v>37</v>
      </c>
      <c r="B116" s="35" t="s">
        <v>90</v>
      </c>
      <c r="C116" s="35"/>
    </row>
    <row r="118" spans="1:4" x14ac:dyDescent="0.25">
      <c r="A118" s="34" t="s">
        <v>73</v>
      </c>
      <c r="B118" s="37"/>
      <c r="C118" s="35"/>
    </row>
    <row r="119" spans="1:4" x14ac:dyDescent="0.25">
      <c r="A119" s="36" t="s">
        <v>39</v>
      </c>
      <c r="B119" s="37" t="s">
        <v>84</v>
      </c>
      <c r="C119" s="35"/>
    </row>
    <row r="120" spans="1:4" x14ac:dyDescent="0.25">
      <c r="A120" s="48" t="s">
        <v>5</v>
      </c>
      <c r="B120" s="35" t="s">
        <v>74</v>
      </c>
      <c r="C120" s="35"/>
    </row>
    <row r="121" spans="1:4" x14ac:dyDescent="0.25">
      <c r="A121" s="74" t="s">
        <v>28</v>
      </c>
      <c r="B121" s="75">
        <v>5.29</v>
      </c>
      <c r="C121" s="35" t="s">
        <v>75</v>
      </c>
    </row>
    <row r="122" spans="1:4" x14ac:dyDescent="0.25">
      <c r="A122" s="48" t="s">
        <v>30</v>
      </c>
      <c r="B122" s="37" t="s">
        <v>76</v>
      </c>
      <c r="C122" s="35" t="s">
        <v>77</v>
      </c>
      <c r="D122" s="76">
        <f>5*2</f>
        <v>10</v>
      </c>
    </row>
    <row r="123" spans="1:4" x14ac:dyDescent="0.25">
      <c r="A123" s="48" t="s">
        <v>78</v>
      </c>
      <c r="B123" s="35" t="s">
        <v>79</v>
      </c>
      <c r="C123" s="35" t="s">
        <v>80</v>
      </c>
    </row>
    <row r="124" spans="1:4" x14ac:dyDescent="0.25">
      <c r="A124" s="48" t="s">
        <v>34</v>
      </c>
      <c r="B124" s="35" t="s">
        <v>81</v>
      </c>
      <c r="C124" s="35" t="s">
        <v>82</v>
      </c>
    </row>
    <row r="125" spans="1:4" x14ac:dyDescent="0.25">
      <c r="A125" s="40" t="s">
        <v>136</v>
      </c>
      <c r="B125" s="35"/>
      <c r="C125" s="39">
        <f>5.29*2-(0.9*0.5+2.36)</f>
        <v>7.77</v>
      </c>
    </row>
    <row r="126" spans="1:4" x14ac:dyDescent="0.25">
      <c r="A126" s="67" t="s">
        <v>138</v>
      </c>
      <c r="B126" s="68"/>
      <c r="C126" s="69">
        <f>9.31-7.7+1.61</f>
        <v>3.2200000000000006</v>
      </c>
    </row>
    <row r="127" spans="1:4" x14ac:dyDescent="0.25">
      <c r="A127" s="48" t="s">
        <v>37</v>
      </c>
      <c r="B127" s="35" t="s">
        <v>83</v>
      </c>
      <c r="C127" s="35"/>
    </row>
    <row r="128" spans="1:4" x14ac:dyDescent="0.25">
      <c r="A128" s="41"/>
      <c r="B128" s="35"/>
      <c r="C128" s="35"/>
    </row>
    <row r="129" spans="1:4" x14ac:dyDescent="0.25">
      <c r="A129" s="61" t="s">
        <v>144</v>
      </c>
      <c r="B129" s="37"/>
      <c r="C129" s="35"/>
    </row>
    <row r="130" spans="1:4" x14ac:dyDescent="0.25">
      <c r="A130" s="61" t="s">
        <v>39</v>
      </c>
      <c r="B130" s="62">
        <v>117</v>
      </c>
      <c r="C130" s="35"/>
    </row>
    <row r="131" spans="1:4" x14ac:dyDescent="0.25">
      <c r="A131" s="41" t="s">
        <v>5</v>
      </c>
      <c r="B131" s="35" t="s">
        <v>139</v>
      </c>
      <c r="C131" s="35"/>
    </row>
    <row r="132" spans="1:4" x14ac:dyDescent="0.25">
      <c r="A132" s="74" t="s">
        <v>28</v>
      </c>
      <c r="B132" s="75">
        <v>5.15</v>
      </c>
      <c r="C132" s="35" t="s">
        <v>140</v>
      </c>
      <c r="D132" s="76">
        <f>4*2</f>
        <v>8</v>
      </c>
    </row>
    <row r="133" spans="1:4" x14ac:dyDescent="0.25">
      <c r="A133" s="41" t="s">
        <v>44</v>
      </c>
      <c r="B133" s="35" t="s">
        <v>45</v>
      </c>
      <c r="C133" s="60">
        <v>43101</v>
      </c>
    </row>
    <row r="134" spans="1:4" x14ac:dyDescent="0.25">
      <c r="A134" s="41" t="s">
        <v>33</v>
      </c>
      <c r="B134" s="35"/>
      <c r="C134" s="35"/>
    </row>
    <row r="135" spans="1:4" x14ac:dyDescent="0.25">
      <c r="A135" s="41" t="s">
        <v>34</v>
      </c>
      <c r="B135" s="35" t="s">
        <v>141</v>
      </c>
      <c r="C135" s="35" t="s">
        <v>145</v>
      </c>
    </row>
    <row r="136" spans="1:4" x14ac:dyDescent="0.25">
      <c r="A136" s="40" t="s">
        <v>136</v>
      </c>
      <c r="B136" s="35"/>
      <c r="C136" s="39">
        <f>5.19*2-(0.9*0.5+1.18)</f>
        <v>8.75</v>
      </c>
    </row>
    <row r="137" spans="1:4" x14ac:dyDescent="0.25">
      <c r="A137" s="67" t="s">
        <v>138</v>
      </c>
      <c r="B137" s="68"/>
      <c r="C137" s="69">
        <f>12.03-C136+1.52</f>
        <v>4.7999999999999989</v>
      </c>
    </row>
    <row r="138" spans="1:4" s="72" customFormat="1" x14ac:dyDescent="0.25">
      <c r="A138" s="70" t="s">
        <v>137</v>
      </c>
      <c r="B138" s="71"/>
      <c r="C138" s="71">
        <v>4.3</v>
      </c>
      <c r="D138" s="76"/>
    </row>
    <row r="139" spans="1:4" x14ac:dyDescent="0.25">
      <c r="A139" s="41" t="s">
        <v>37</v>
      </c>
      <c r="B139" s="35" t="s">
        <v>143</v>
      </c>
      <c r="C139" s="35"/>
    </row>
    <row r="141" spans="1:4" x14ac:dyDescent="0.25">
      <c r="A141" s="40" t="s">
        <v>136</v>
      </c>
      <c r="B141" s="35"/>
      <c r="C141" s="39">
        <f>C136+C125+C113+C102+C90+C78+C66+C55+C44+C32+C21+C10</f>
        <v>264.14000000000004</v>
      </c>
    </row>
    <row r="142" spans="1:4" x14ac:dyDescent="0.25">
      <c r="A142" s="70" t="s">
        <v>137</v>
      </c>
      <c r="B142" s="71"/>
      <c r="C142" s="71">
        <f>C91+C79+C67+C138</f>
        <v>79.100000000000009</v>
      </c>
    </row>
    <row r="143" spans="1:4" x14ac:dyDescent="0.25">
      <c r="A143" s="67" t="s">
        <v>138</v>
      </c>
      <c r="B143" s="68"/>
      <c r="C143" s="69">
        <f>C137+C126+C114+C103+C92+C80+C68+C56+C45+C33+C22+C11</f>
        <v>191.72</v>
      </c>
    </row>
    <row r="144" spans="1:4" x14ac:dyDescent="0.25">
      <c r="A144" s="73" t="s">
        <v>146</v>
      </c>
      <c r="B144" s="75">
        <f>B132+B121+B109+B98+B86+B74+B62+B51+B40+B28+B17+B6</f>
        <v>128.32</v>
      </c>
      <c r="D144" s="76">
        <f>SUM(D3:D143)</f>
        <v>196</v>
      </c>
    </row>
    <row r="145" spans="1:3" x14ac:dyDescent="0.25">
      <c r="A145" s="73" t="s">
        <v>147</v>
      </c>
      <c r="B145" s="76">
        <f>B144+D144</f>
        <v>324.32</v>
      </c>
    </row>
    <row r="146" spans="1:3" x14ac:dyDescent="0.25">
      <c r="A146" s="73" t="s">
        <v>148</v>
      </c>
      <c r="C146">
        <f>C143-95.71</f>
        <v>96.01</v>
      </c>
    </row>
    <row r="147" spans="1:3" x14ac:dyDescent="0.25">
      <c r="A147" s="73" t="s">
        <v>149</v>
      </c>
      <c r="C147">
        <f>C141-C142</f>
        <v>185.04000000000002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11" sqref="A11:XFD16"/>
    </sheetView>
  </sheetViews>
  <sheetFormatPr defaultRowHeight="15" x14ac:dyDescent="0.25"/>
  <cols>
    <col min="1" max="2" width="30.7109375" customWidth="1"/>
    <col min="3" max="3" width="10.7109375" customWidth="1"/>
  </cols>
  <sheetData>
    <row r="1" spans="1:2" ht="18.75" x14ac:dyDescent="0.3">
      <c r="A1" s="29" t="s">
        <v>127</v>
      </c>
    </row>
    <row r="3" spans="1:2" ht="15.75" x14ac:dyDescent="0.25">
      <c r="A3" s="30" t="s">
        <v>8</v>
      </c>
    </row>
    <row r="4" spans="1:2" x14ac:dyDescent="0.25">
      <c r="A4" s="31" t="s">
        <v>128</v>
      </c>
      <c r="B4" t="s">
        <v>129</v>
      </c>
    </row>
    <row r="5" spans="1:2" x14ac:dyDescent="0.25">
      <c r="A5" s="31" t="s">
        <v>130</v>
      </c>
      <c r="B5" t="s">
        <v>131</v>
      </c>
    </row>
    <row r="6" spans="1:2" x14ac:dyDescent="0.25">
      <c r="A6" s="31" t="s">
        <v>132</v>
      </c>
      <c r="B6" t="s">
        <v>133</v>
      </c>
    </row>
    <row r="7" spans="1:2" x14ac:dyDescent="0.25">
      <c r="A7" s="31" t="s">
        <v>34</v>
      </c>
      <c r="B7" t="s">
        <v>134</v>
      </c>
    </row>
    <row r="8" spans="1:2" x14ac:dyDescent="0.25">
      <c r="A8" s="31" t="s">
        <v>37</v>
      </c>
      <c r="B8" t="s">
        <v>135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51"/>
  <sheetViews>
    <sheetView tabSelected="1" workbookViewId="0">
      <selection activeCell="J32" sqref="J32"/>
    </sheetView>
  </sheetViews>
  <sheetFormatPr defaultRowHeight="15" x14ac:dyDescent="0.25"/>
  <sheetData>
    <row r="3" spans="1:10" x14ac:dyDescent="0.25">
      <c r="B3" s="77" t="s">
        <v>150</v>
      </c>
    </row>
    <row r="4" spans="1:10" x14ac:dyDescent="0.25">
      <c r="A4" t="s">
        <v>151</v>
      </c>
      <c r="B4" t="s">
        <v>152</v>
      </c>
      <c r="C4" t="s">
        <v>153</v>
      </c>
      <c r="D4" t="s">
        <v>154</v>
      </c>
      <c r="E4" t="s">
        <v>155</v>
      </c>
      <c r="F4" t="s">
        <v>37</v>
      </c>
      <c r="G4" t="s">
        <v>156</v>
      </c>
      <c r="H4" t="s">
        <v>157</v>
      </c>
      <c r="I4" t="s">
        <v>158</v>
      </c>
      <c r="J4" t="s">
        <v>159</v>
      </c>
    </row>
    <row r="5" spans="1:10" x14ac:dyDescent="0.25">
      <c r="A5">
        <v>0</v>
      </c>
      <c r="B5">
        <v>3</v>
      </c>
      <c r="C5" t="s">
        <v>160</v>
      </c>
      <c r="D5" t="s">
        <v>160</v>
      </c>
      <c r="E5" t="s">
        <v>161</v>
      </c>
      <c r="F5" t="s">
        <v>162</v>
      </c>
      <c r="G5" t="s">
        <v>163</v>
      </c>
      <c r="H5" t="s">
        <v>163</v>
      </c>
      <c r="I5" t="s">
        <v>164</v>
      </c>
      <c r="J5" t="s">
        <v>164</v>
      </c>
    </row>
    <row r="6" spans="1:10" x14ac:dyDescent="0.25">
      <c r="A6">
        <v>0</v>
      </c>
      <c r="B6">
        <v>36</v>
      </c>
      <c r="C6" t="s">
        <v>160</v>
      </c>
      <c r="D6" t="s">
        <v>160</v>
      </c>
      <c r="E6" t="s">
        <v>161</v>
      </c>
      <c r="F6" t="s">
        <v>165</v>
      </c>
      <c r="G6" t="s">
        <v>166</v>
      </c>
      <c r="H6" t="s">
        <v>166</v>
      </c>
      <c r="I6" t="s">
        <v>167</v>
      </c>
      <c r="J6" t="s">
        <v>167</v>
      </c>
    </row>
    <row r="7" spans="1:10" x14ac:dyDescent="0.25">
      <c r="A7">
        <v>0</v>
      </c>
      <c r="B7">
        <v>87</v>
      </c>
      <c r="C7" t="s">
        <v>160</v>
      </c>
      <c r="D7" t="s">
        <v>160</v>
      </c>
      <c r="E7" t="s">
        <v>161</v>
      </c>
      <c r="F7" t="s">
        <v>168</v>
      </c>
      <c r="G7" t="s">
        <v>169</v>
      </c>
      <c r="H7" t="s">
        <v>169</v>
      </c>
      <c r="I7" t="s">
        <v>170</v>
      </c>
      <c r="J7" t="s">
        <v>170</v>
      </c>
    </row>
    <row r="8" spans="1:10" x14ac:dyDescent="0.25">
      <c r="A8">
        <v>0</v>
      </c>
      <c r="B8">
        <v>113</v>
      </c>
      <c r="C8" t="s">
        <v>171</v>
      </c>
      <c r="D8" t="s">
        <v>171</v>
      </c>
      <c r="E8" t="s">
        <v>161</v>
      </c>
      <c r="F8" t="s">
        <v>172</v>
      </c>
      <c r="G8" t="s">
        <v>173</v>
      </c>
      <c r="H8" t="s">
        <v>173</v>
      </c>
      <c r="I8" t="s">
        <v>174</v>
      </c>
      <c r="J8" t="s">
        <v>174</v>
      </c>
    </row>
    <row r="9" spans="1:10" x14ac:dyDescent="0.25">
      <c r="A9">
        <v>0</v>
      </c>
      <c r="B9">
        <v>2687</v>
      </c>
      <c r="C9" t="s">
        <v>171</v>
      </c>
      <c r="D9" t="s">
        <v>171</v>
      </c>
      <c r="E9" t="s">
        <v>161</v>
      </c>
      <c r="F9" t="s">
        <v>172</v>
      </c>
      <c r="G9" t="s">
        <v>173</v>
      </c>
      <c r="H9" t="s">
        <v>173</v>
      </c>
      <c r="I9" t="s">
        <v>174</v>
      </c>
      <c r="J9" t="s">
        <v>174</v>
      </c>
    </row>
    <row r="10" spans="1:10" x14ac:dyDescent="0.25">
      <c r="A10">
        <v>0</v>
      </c>
      <c r="B10">
        <v>6293</v>
      </c>
      <c r="C10" t="s">
        <v>160</v>
      </c>
      <c r="D10" t="s">
        <v>160</v>
      </c>
      <c r="E10" t="s">
        <v>161</v>
      </c>
      <c r="F10" t="s">
        <v>175</v>
      </c>
      <c r="G10" t="s">
        <v>176</v>
      </c>
      <c r="H10" t="s">
        <v>176</v>
      </c>
      <c r="I10" t="s">
        <v>177</v>
      </c>
      <c r="J10" t="s">
        <v>177</v>
      </c>
    </row>
    <row r="11" spans="1:10" x14ac:dyDescent="0.25">
      <c r="A11">
        <v>0</v>
      </c>
      <c r="B11">
        <v>20412</v>
      </c>
      <c r="C11" t="s">
        <v>160</v>
      </c>
      <c r="D11" t="s">
        <v>160</v>
      </c>
      <c r="E11" t="s">
        <v>161</v>
      </c>
      <c r="F11" t="s">
        <v>162</v>
      </c>
      <c r="G11" t="s">
        <v>163</v>
      </c>
      <c r="H11" t="s">
        <v>163</v>
      </c>
      <c r="I11" t="s">
        <v>164</v>
      </c>
      <c r="J11" t="s">
        <v>164</v>
      </c>
    </row>
    <row r="12" spans="1:10" x14ac:dyDescent="0.25">
      <c r="A12">
        <v>0</v>
      </c>
      <c r="B12">
        <v>20420</v>
      </c>
      <c r="C12" t="s">
        <v>160</v>
      </c>
      <c r="D12" t="s">
        <v>160</v>
      </c>
      <c r="E12" t="s">
        <v>161</v>
      </c>
      <c r="F12" t="s">
        <v>178</v>
      </c>
      <c r="G12" t="s">
        <v>179</v>
      </c>
      <c r="H12" t="s">
        <v>179</v>
      </c>
      <c r="I12" t="s">
        <v>31</v>
      </c>
      <c r="J12" t="s">
        <v>31</v>
      </c>
    </row>
    <row r="13" spans="1:10" x14ac:dyDescent="0.25">
      <c r="A13">
        <v>0</v>
      </c>
      <c r="B13">
        <v>20428</v>
      </c>
      <c r="C13" t="s">
        <v>160</v>
      </c>
      <c r="D13" t="s">
        <v>160</v>
      </c>
      <c r="E13" t="s">
        <v>161</v>
      </c>
      <c r="F13" t="s">
        <v>180</v>
      </c>
      <c r="G13" t="s">
        <v>181</v>
      </c>
      <c r="H13" t="s">
        <v>181</v>
      </c>
      <c r="I13" t="s">
        <v>182</v>
      </c>
      <c r="J13" t="s">
        <v>182</v>
      </c>
    </row>
    <row r="14" spans="1:10" x14ac:dyDescent="0.25">
      <c r="A14">
        <v>0</v>
      </c>
      <c r="B14">
        <v>24537</v>
      </c>
      <c r="C14" t="s">
        <v>160</v>
      </c>
      <c r="D14" t="s">
        <v>160</v>
      </c>
      <c r="E14" t="s">
        <v>161</v>
      </c>
      <c r="F14" t="s">
        <v>183</v>
      </c>
      <c r="G14" t="s">
        <v>184</v>
      </c>
      <c r="H14" t="s">
        <v>184</v>
      </c>
      <c r="I14" t="s">
        <v>185</v>
      </c>
      <c r="J14" t="s">
        <v>185</v>
      </c>
    </row>
    <row r="15" spans="1:10" x14ac:dyDescent="0.25">
      <c r="A15">
        <v>0</v>
      </c>
      <c r="B15">
        <v>25100</v>
      </c>
      <c r="C15" t="s">
        <v>160</v>
      </c>
      <c r="D15" t="s">
        <v>160</v>
      </c>
      <c r="E15" t="s">
        <v>161</v>
      </c>
      <c r="F15" t="s">
        <v>186</v>
      </c>
      <c r="G15" t="s">
        <v>187</v>
      </c>
      <c r="H15" t="s">
        <v>187</v>
      </c>
      <c r="I15" t="s">
        <v>188</v>
      </c>
      <c r="J15" t="s">
        <v>188</v>
      </c>
    </row>
    <row r="16" spans="1:10" x14ac:dyDescent="0.25">
      <c r="A16" t="s">
        <v>189</v>
      </c>
      <c r="F16" t="s">
        <v>190</v>
      </c>
      <c r="G16" t="s">
        <v>191</v>
      </c>
      <c r="H16" t="s">
        <v>191</v>
      </c>
      <c r="I16" t="s">
        <v>192</v>
      </c>
      <c r="J16" s="77" t="s">
        <v>192</v>
      </c>
    </row>
    <row r="20" spans="1:14" x14ac:dyDescent="0.25">
      <c r="B20" s="77" t="s">
        <v>193</v>
      </c>
    </row>
    <row r="21" spans="1:14" x14ac:dyDescent="0.25">
      <c r="A21" t="s">
        <v>151</v>
      </c>
      <c r="B21" t="s">
        <v>194</v>
      </c>
      <c r="C21" t="s">
        <v>195</v>
      </c>
      <c r="D21" t="s">
        <v>196</v>
      </c>
      <c r="E21" t="s">
        <v>153</v>
      </c>
      <c r="F21" t="s">
        <v>5</v>
      </c>
      <c r="G21" t="s">
        <v>197</v>
      </c>
      <c r="I21" t="s">
        <v>198</v>
      </c>
      <c r="J21" t="s">
        <v>199</v>
      </c>
      <c r="K21" t="s">
        <v>200</v>
      </c>
    </row>
    <row r="22" spans="1:14" x14ac:dyDescent="0.25">
      <c r="A22">
        <v>0</v>
      </c>
      <c r="B22" t="s">
        <v>201</v>
      </c>
      <c r="C22">
        <v>12</v>
      </c>
      <c r="D22">
        <v>0.9</v>
      </c>
      <c r="E22">
        <v>0.9</v>
      </c>
      <c r="F22">
        <v>0.81</v>
      </c>
      <c r="G22">
        <f>C22*F22</f>
        <v>9.7200000000000006</v>
      </c>
      <c r="I22">
        <f>C22*D22</f>
        <v>10.8</v>
      </c>
      <c r="J22">
        <f>C22*(D22+2*E22)</f>
        <v>32.400000000000006</v>
      </c>
      <c r="K22">
        <f>(2*D22+2*E22)*C22</f>
        <v>43.2</v>
      </c>
    </row>
    <row r="23" spans="1:14" x14ac:dyDescent="0.25">
      <c r="A23">
        <v>0</v>
      </c>
      <c r="B23" t="s">
        <v>201</v>
      </c>
      <c r="C23">
        <v>8</v>
      </c>
      <c r="D23">
        <v>0.9</v>
      </c>
      <c r="E23">
        <v>1.2</v>
      </c>
      <c r="F23">
        <v>1.08</v>
      </c>
      <c r="G23">
        <f>C23*F23</f>
        <v>8.64</v>
      </c>
      <c r="I23">
        <f>C23*D23</f>
        <v>7.2</v>
      </c>
      <c r="J23">
        <f>C23*(D23+2*E23)</f>
        <v>26.4</v>
      </c>
      <c r="K23">
        <f>(2*D23+2*E23)*C23</f>
        <v>33.6</v>
      </c>
      <c r="N23">
        <f>5*0.2</f>
        <v>1</v>
      </c>
    </row>
    <row r="24" spans="1:14" x14ac:dyDescent="0.25">
      <c r="C24" s="77">
        <f>SUM(C22:C23)</f>
        <v>20</v>
      </c>
      <c r="G24" s="77">
        <f>SUM(G22:G23)</f>
        <v>18.36</v>
      </c>
      <c r="I24" s="77">
        <f>SUM(I22:I23)</f>
        <v>18</v>
      </c>
      <c r="J24" s="77">
        <f>SUM(J22:J23)</f>
        <v>58.800000000000004</v>
      </c>
      <c r="K24" s="77">
        <f>SUM(K22:K23)</f>
        <v>76.800000000000011</v>
      </c>
    </row>
    <row r="25" spans="1:14" x14ac:dyDescent="0.25">
      <c r="B25" s="77" t="s">
        <v>202</v>
      </c>
    </row>
    <row r="26" spans="1:14" x14ac:dyDescent="0.25">
      <c r="A26" t="s">
        <v>151</v>
      </c>
      <c r="B26" t="s">
        <v>194</v>
      </c>
      <c r="C26" t="s">
        <v>195</v>
      </c>
      <c r="D26" t="s">
        <v>196</v>
      </c>
      <c r="E26" t="s">
        <v>153</v>
      </c>
      <c r="F26" t="s">
        <v>5</v>
      </c>
      <c r="G26" t="s">
        <v>197</v>
      </c>
      <c r="J26" t="s">
        <v>203</v>
      </c>
      <c r="K26" s="77">
        <f>J24*0.2</f>
        <v>11.760000000000002</v>
      </c>
    </row>
    <row r="27" spans="1:14" x14ac:dyDescent="0.25">
      <c r="A27">
        <v>0</v>
      </c>
      <c r="B27" t="s">
        <v>204</v>
      </c>
      <c r="C27">
        <v>6</v>
      </c>
      <c r="D27" t="s">
        <v>160</v>
      </c>
      <c r="E27" t="s">
        <v>205</v>
      </c>
      <c r="F27" t="s">
        <v>57</v>
      </c>
      <c r="G27" t="s">
        <v>206</v>
      </c>
    </row>
    <row r="28" spans="1:14" x14ac:dyDescent="0.25">
      <c r="A28">
        <v>0</v>
      </c>
      <c r="B28" t="s">
        <v>204</v>
      </c>
      <c r="C28">
        <v>12</v>
      </c>
      <c r="D28" t="s">
        <v>207</v>
      </c>
      <c r="E28" t="s">
        <v>205</v>
      </c>
      <c r="F28" t="s">
        <v>45</v>
      </c>
      <c r="G28" t="s">
        <v>208</v>
      </c>
    </row>
    <row r="29" spans="1:14" x14ac:dyDescent="0.25">
      <c r="C29" s="77">
        <f>SUM(C27:C28)</f>
        <v>18</v>
      </c>
    </row>
    <row r="31" spans="1:14" x14ac:dyDescent="0.25">
      <c r="A31" s="77" t="s">
        <v>209</v>
      </c>
    </row>
    <row r="32" spans="1:14" x14ac:dyDescent="0.25">
      <c r="A32" t="s">
        <v>39</v>
      </c>
      <c r="B32" t="s">
        <v>2</v>
      </c>
      <c r="C32" t="s">
        <v>5</v>
      </c>
    </row>
    <row r="33" spans="1:4" x14ac:dyDescent="0.25">
      <c r="A33">
        <v>114</v>
      </c>
      <c r="B33" t="s">
        <v>73</v>
      </c>
      <c r="C33" t="s">
        <v>74</v>
      </c>
      <c r="D33">
        <v>1.61</v>
      </c>
    </row>
    <row r="34" spans="1:4" x14ac:dyDescent="0.25">
      <c r="A34">
        <v>115</v>
      </c>
      <c r="B34" t="s">
        <v>109</v>
      </c>
      <c r="C34" t="s">
        <v>139</v>
      </c>
      <c r="D34">
        <v>1.52</v>
      </c>
    </row>
    <row r="35" spans="1:4" x14ac:dyDescent="0.25">
      <c r="A35">
        <v>116</v>
      </c>
      <c r="B35" t="s">
        <v>41</v>
      </c>
      <c r="C35" t="s">
        <v>42</v>
      </c>
      <c r="D35">
        <v>3.5</v>
      </c>
    </row>
    <row r="36" spans="1:4" x14ac:dyDescent="0.25">
      <c r="A36">
        <v>117</v>
      </c>
      <c r="B36" t="s">
        <v>144</v>
      </c>
      <c r="C36" t="s">
        <v>139</v>
      </c>
      <c r="D36">
        <v>1.52</v>
      </c>
    </row>
    <row r="37" spans="1:4" x14ac:dyDescent="0.25">
      <c r="A37">
        <v>118</v>
      </c>
      <c r="B37" t="s">
        <v>85</v>
      </c>
      <c r="C37" t="s">
        <v>86</v>
      </c>
      <c r="D37">
        <v>1.99</v>
      </c>
    </row>
    <row r="38" spans="1:4" x14ac:dyDescent="0.25">
      <c r="A38">
        <v>123</v>
      </c>
      <c r="B38" t="s">
        <v>92</v>
      </c>
      <c r="C38" t="s">
        <v>93</v>
      </c>
    </row>
    <row r="39" spans="1:4" x14ac:dyDescent="0.25">
      <c r="A39">
        <v>124</v>
      </c>
      <c r="B39" t="s">
        <v>54</v>
      </c>
      <c r="C39" t="s">
        <v>55</v>
      </c>
    </row>
    <row r="40" spans="1:4" x14ac:dyDescent="0.25">
      <c r="A40">
        <v>125</v>
      </c>
      <c r="B40" t="s">
        <v>66</v>
      </c>
      <c r="C40" t="s">
        <v>67</v>
      </c>
    </row>
    <row r="41" spans="1:4" x14ac:dyDescent="0.25">
      <c r="A41">
        <v>126</v>
      </c>
      <c r="B41" t="s">
        <v>100</v>
      </c>
      <c r="C41" t="s">
        <v>101</v>
      </c>
    </row>
    <row r="42" spans="1:4" x14ac:dyDescent="0.25">
      <c r="A42">
        <v>127</v>
      </c>
      <c r="B42" t="s">
        <v>25</v>
      </c>
      <c r="C42" t="s">
        <v>26</v>
      </c>
      <c r="D42">
        <v>3.02</v>
      </c>
    </row>
    <row r="43" spans="1:4" x14ac:dyDescent="0.25">
      <c r="A43" t="s">
        <v>210</v>
      </c>
      <c r="B43" t="s">
        <v>109</v>
      </c>
      <c r="C43" t="s">
        <v>110</v>
      </c>
      <c r="D43">
        <v>1.1100000000000001</v>
      </c>
    </row>
    <row r="44" spans="1:4" x14ac:dyDescent="0.25">
      <c r="A44" t="s">
        <v>211</v>
      </c>
      <c r="B44" t="s">
        <v>109</v>
      </c>
      <c r="C44" t="s">
        <v>110</v>
      </c>
      <c r="D44">
        <v>1.1100000000000001</v>
      </c>
    </row>
    <row r="45" spans="1:4" x14ac:dyDescent="0.25">
      <c r="A45" t="s">
        <v>212</v>
      </c>
      <c r="B45" t="s">
        <v>109</v>
      </c>
      <c r="C45" t="s">
        <v>110</v>
      </c>
      <c r="D45">
        <v>1.1100000000000001</v>
      </c>
    </row>
    <row r="46" spans="1:4" x14ac:dyDescent="0.25">
      <c r="A46" t="s">
        <v>213</v>
      </c>
      <c r="B46" t="s">
        <v>109</v>
      </c>
      <c r="C46" t="s">
        <v>110</v>
      </c>
      <c r="D46">
        <v>1.1100000000000001</v>
      </c>
    </row>
    <row r="47" spans="1:4" x14ac:dyDescent="0.25">
      <c r="A47">
        <v>128</v>
      </c>
      <c r="B47" t="s">
        <v>116</v>
      </c>
      <c r="C47" t="s">
        <v>117</v>
      </c>
    </row>
    <row r="48" spans="1:4" x14ac:dyDescent="0.25">
      <c r="A48" t="s">
        <v>214</v>
      </c>
      <c r="B48" t="s">
        <v>109</v>
      </c>
      <c r="C48" t="s">
        <v>215</v>
      </c>
      <c r="D48">
        <v>1.1100000000000001</v>
      </c>
    </row>
    <row r="49" spans="1:4" x14ac:dyDescent="0.25">
      <c r="A49" t="s">
        <v>216</v>
      </c>
      <c r="B49" t="s">
        <v>109</v>
      </c>
      <c r="C49" t="s">
        <v>110</v>
      </c>
      <c r="D49">
        <v>1.1100000000000001</v>
      </c>
    </row>
    <row r="50" spans="1:4" x14ac:dyDescent="0.25">
      <c r="A50" t="s">
        <v>217</v>
      </c>
      <c r="B50" t="s">
        <v>109</v>
      </c>
      <c r="C50" t="s">
        <v>110</v>
      </c>
      <c r="D50">
        <v>1.1100000000000001</v>
      </c>
    </row>
    <row r="51" spans="1:4" x14ac:dyDescent="0.25">
      <c r="B51" t="s">
        <v>6</v>
      </c>
      <c r="C51" t="s">
        <v>218</v>
      </c>
      <c r="D51" s="77">
        <f>SUM(D33:D50)</f>
        <v>20.929999999999996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Výpočet užitné plochy</vt:lpstr>
      <vt:lpstr>Informace o místnostech</vt:lpstr>
      <vt:lpstr>Celkový přehled</vt:lpstr>
      <vt:lpstr>Výpis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2016-04-10T15:16:02Z</dcterms:created>
  <dcterms:modified xsi:type="dcterms:W3CDTF">2016-04-12T09:04:15Z</dcterms:modified>
</cp:coreProperties>
</file>